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480" yWindow="195" windowWidth="18195" windowHeight="11700"/>
  </bookViews>
  <sheets>
    <sheet name="Tab 1" sheetId="1" r:id="rId1"/>
  </sheets>
  <calcPr calcId="145621"/>
</workbook>
</file>

<file path=xl/calcChain.xml><?xml version="1.0" encoding="utf-8"?>
<calcChain xmlns="http://schemas.openxmlformats.org/spreadsheetml/2006/main">
  <c r="P49" i="1" l="1"/>
  <c r="F20" i="1" l="1"/>
  <c r="J40" i="1"/>
  <c r="O46" i="1" l="1"/>
  <c r="M46" i="1"/>
  <c r="K46" i="1"/>
  <c r="J46" i="1"/>
  <c r="P46" i="1" s="1"/>
  <c r="O45" i="1"/>
  <c r="M45" i="1"/>
  <c r="K45" i="1"/>
  <c r="J45" i="1"/>
  <c r="P45" i="1" s="1"/>
  <c r="O44" i="1"/>
  <c r="M44" i="1"/>
  <c r="K44" i="1"/>
  <c r="J44" i="1"/>
  <c r="P44" i="1" s="1"/>
  <c r="O43" i="1"/>
  <c r="M43" i="1"/>
  <c r="K43" i="1"/>
  <c r="J43" i="1"/>
  <c r="P43" i="1" s="1"/>
  <c r="O42" i="1"/>
  <c r="M42" i="1"/>
  <c r="K42" i="1"/>
  <c r="J42" i="1"/>
  <c r="P42" i="1" s="1"/>
  <c r="O41" i="1"/>
  <c r="M41" i="1"/>
  <c r="K41" i="1"/>
  <c r="J41" i="1"/>
  <c r="P41" i="1" s="1"/>
  <c r="O40" i="1"/>
  <c r="M40" i="1"/>
  <c r="K40" i="1"/>
  <c r="P40" i="1"/>
  <c r="O39" i="1"/>
  <c r="M39" i="1"/>
  <c r="K39" i="1"/>
  <c r="J39" i="1"/>
  <c r="P39" i="1" s="1"/>
  <c r="H20" i="1" l="1"/>
  <c r="H33" i="1" s="1"/>
  <c r="I20" i="1"/>
  <c r="I33" i="1" s="1"/>
  <c r="G20" i="1"/>
  <c r="Q46" i="1"/>
  <c r="Q45" i="1"/>
  <c r="Q44" i="1"/>
  <c r="Q43" i="1"/>
  <c r="Q42" i="1"/>
  <c r="Q40" i="1"/>
  <c r="Q41" i="1"/>
  <c r="Q39" i="1"/>
  <c r="P47" i="1"/>
  <c r="J2" i="1"/>
  <c r="P2" i="1" s="1"/>
  <c r="O2" i="1"/>
  <c r="J3" i="1"/>
  <c r="O3" i="1"/>
  <c r="P3" i="1"/>
  <c r="J4" i="1"/>
  <c r="O4" i="1"/>
  <c r="P4" i="1"/>
  <c r="J5" i="1"/>
  <c r="O5" i="1"/>
  <c r="P5" i="1"/>
  <c r="J6" i="1"/>
  <c r="O6" i="1"/>
  <c r="P6" i="1"/>
  <c r="J7" i="1"/>
  <c r="P7" i="1" s="1"/>
  <c r="O7" i="1"/>
  <c r="J19" i="1"/>
  <c r="O19" i="1"/>
  <c r="P19" i="1"/>
  <c r="J18" i="1"/>
  <c r="O18" i="1"/>
  <c r="P18" i="1"/>
  <c r="J17" i="1"/>
  <c r="P17" i="1" s="1"/>
  <c r="O17" i="1"/>
  <c r="J16" i="1"/>
  <c r="P16" i="1" s="1"/>
  <c r="O16" i="1"/>
  <c r="J15" i="1"/>
  <c r="P15" i="1" s="1"/>
  <c r="O15" i="1"/>
  <c r="J14" i="1"/>
  <c r="P14" i="1" s="1"/>
  <c r="O14" i="1"/>
  <c r="J13" i="1"/>
  <c r="P13" i="1" s="1"/>
  <c r="O13" i="1"/>
  <c r="J12" i="1"/>
  <c r="O12" i="1"/>
  <c r="P12" i="1"/>
  <c r="J11" i="1"/>
  <c r="P11" i="1" s="1"/>
  <c r="O11" i="1"/>
  <c r="J10" i="1"/>
  <c r="P10" i="1" s="1"/>
  <c r="O10" i="1"/>
  <c r="J9" i="1"/>
  <c r="O9" i="1"/>
  <c r="P9" i="1"/>
  <c r="J8" i="1"/>
  <c r="P8" i="1" s="1"/>
  <c r="O8" i="1"/>
  <c r="G23" i="1"/>
  <c r="G24" i="1" s="1"/>
  <c r="M20" i="1"/>
  <c r="L20" i="1"/>
  <c r="H28" i="1"/>
  <c r="I28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7" i="1"/>
  <c r="I27" i="1"/>
  <c r="H25" i="1"/>
  <c r="H26" i="1" s="1"/>
  <c r="I25" i="1"/>
  <c r="I26" i="1" s="1"/>
  <c r="K19" i="1"/>
  <c r="R19" i="1" s="1"/>
  <c r="K18" i="1"/>
  <c r="R18" i="1" s="1"/>
  <c r="K17" i="1"/>
  <c r="R17" i="1" s="1"/>
  <c r="K16" i="1"/>
  <c r="R16" i="1" s="1"/>
  <c r="K15" i="1"/>
  <c r="R15" i="1" s="1"/>
  <c r="K14" i="1"/>
  <c r="R14" i="1" s="1"/>
  <c r="K13" i="1"/>
  <c r="R13" i="1" s="1"/>
  <c r="K12" i="1"/>
  <c r="R12" i="1" s="1"/>
  <c r="K11" i="1"/>
  <c r="R11" i="1" s="1"/>
  <c r="K10" i="1"/>
  <c r="R10" i="1" s="1"/>
  <c r="K9" i="1"/>
  <c r="R9" i="1" s="1"/>
  <c r="K8" i="1"/>
  <c r="R8" i="1" s="1"/>
  <c r="K7" i="1"/>
  <c r="R7" i="1" s="1"/>
  <c r="K6" i="1"/>
  <c r="R6" i="1" s="1"/>
  <c r="K5" i="1"/>
  <c r="R5" i="1" s="1"/>
  <c r="K4" i="1"/>
  <c r="R4" i="1" s="1"/>
  <c r="K3" i="1"/>
  <c r="R3" i="1" s="1"/>
  <c r="K2" i="1"/>
  <c r="R2" i="1" s="1"/>
  <c r="I23" i="1"/>
  <c r="I24" i="1" s="1"/>
  <c r="J28" i="1" l="1"/>
  <c r="J27" i="1"/>
  <c r="Q18" i="1"/>
  <c r="H31" i="1"/>
  <c r="S19" i="1"/>
  <c r="S17" i="1"/>
  <c r="S15" i="1"/>
  <c r="S13" i="1"/>
  <c r="S11" i="1"/>
  <c r="S9" i="1"/>
  <c r="S18" i="1"/>
  <c r="S16" i="1"/>
  <c r="S14" i="1"/>
  <c r="S12" i="1"/>
  <c r="S10" i="1"/>
  <c r="S8" i="1"/>
  <c r="Q9" i="1"/>
  <c r="Q11" i="1"/>
  <c r="Q13" i="1"/>
  <c r="Q15" i="1"/>
  <c r="Q17" i="1"/>
  <c r="Q19" i="1"/>
  <c r="Q8" i="1"/>
  <c r="Q10" i="1"/>
  <c r="Q12" i="1"/>
  <c r="Q14" i="1"/>
  <c r="Q16" i="1"/>
  <c r="H29" i="1"/>
  <c r="J20" i="1"/>
  <c r="I32" i="1"/>
  <c r="J24" i="1"/>
  <c r="Q7" i="1"/>
  <c r="J26" i="1"/>
  <c r="J33" i="1"/>
  <c r="J23" i="1"/>
  <c r="H30" i="1"/>
  <c r="S7" i="1"/>
  <c r="S5" i="1"/>
  <c r="S3" i="1"/>
  <c r="S6" i="1"/>
  <c r="S4" i="1"/>
  <c r="S2" i="1"/>
  <c r="J25" i="1"/>
  <c r="K20" i="1"/>
  <c r="Q2" i="1"/>
  <c r="Q4" i="1"/>
  <c r="Q6" i="1"/>
  <c r="H32" i="1"/>
  <c r="J32" i="1" s="1"/>
  <c r="Q3" i="1"/>
  <c r="Q5" i="1"/>
</calcChain>
</file>

<file path=xl/sharedStrings.xml><?xml version="1.0" encoding="utf-8"?>
<sst xmlns="http://schemas.openxmlformats.org/spreadsheetml/2006/main" count="116" uniqueCount="55">
  <si>
    <t>State</t>
  </si>
  <si>
    <t xml:space="preserve"> Facility Name</t>
  </si>
  <si>
    <t xml:space="preserve"> Facility ID (ORISPL)</t>
  </si>
  <si>
    <t xml:space="preserve"> Unit ID</t>
  </si>
  <si>
    <t xml:space="preserve"> Year</t>
  </si>
  <si>
    <t xml:space="preserve"> Gross Load (MW-h)</t>
  </si>
  <si>
    <t xml:space="preserve"> SO2 (tons)</t>
  </si>
  <si>
    <t xml:space="preserve"> NOx (tons)</t>
  </si>
  <si>
    <t xml:space="preserve"> Heat Input (MMBtu)</t>
  </si>
  <si>
    <t>IL</t>
  </si>
  <si>
    <t>Coffeen</t>
  </si>
  <si>
    <t>Duck Creek</t>
  </si>
  <si>
    <t>Havana</t>
  </si>
  <si>
    <t>Newton</t>
  </si>
  <si>
    <t>Baldwin</t>
  </si>
  <si>
    <t>Hennepin</t>
  </si>
  <si>
    <t>Joppa</t>
  </si>
  <si>
    <t>ED Edwards</t>
  </si>
  <si>
    <t>SO2 Rate</t>
  </si>
  <si>
    <t>NOx Rate</t>
  </si>
  <si>
    <t>Tons</t>
  </si>
  <si>
    <t>Heat Input</t>
  </si>
  <si>
    <t>Rate</t>
  </si>
  <si>
    <t>Table 3</t>
  </si>
  <si>
    <t>Table 4</t>
  </si>
  <si>
    <t>Table 5</t>
  </si>
  <si>
    <t>Table 6</t>
  </si>
  <si>
    <t>Capacity Factor</t>
  </si>
  <si>
    <t>Nameplate Capacity (MW)</t>
  </si>
  <si>
    <t>Table 7</t>
  </si>
  <si>
    <t>Table 8</t>
  </si>
  <si>
    <t>Nominal Capacity (mmBtu/hour)</t>
  </si>
  <si>
    <t>Max Heat Input</t>
  </si>
  <si>
    <t>Max SO2 tons</t>
  </si>
  <si>
    <t>Table 9</t>
  </si>
  <si>
    <t>Max Group SO2 Rate</t>
  </si>
  <si>
    <t>Max NOx Tons</t>
  </si>
  <si>
    <t>Max Group Nox Rate</t>
  </si>
  <si>
    <t>Table 16</t>
  </si>
  <si>
    <t>Table 14</t>
  </si>
  <si>
    <t>Table 12</t>
  </si>
  <si>
    <t>Old Ameren NOx Emissions Max Heat Input</t>
  </si>
  <si>
    <t>Dynegy Group SO2 Emissions at Max Heat Input</t>
  </si>
  <si>
    <t>Dynegy Group NOx Emissions at Max Heat Input</t>
  </si>
  <si>
    <t>Table 11</t>
  </si>
  <si>
    <t>Table 10:</t>
  </si>
  <si>
    <t>Combined MPS SO2 Minus Baldwin 1 and 3</t>
  </si>
  <si>
    <t>Combined MPS NOx  Minus Baldwin 1 and 3</t>
  </si>
  <si>
    <t>Dynegy Group 2013 SO2 Emissions</t>
  </si>
  <si>
    <t>Dynegy Group 2013 SO2 Emissions Minus Baldwin 1, 3</t>
  </si>
  <si>
    <t>Dynegy Group 2013 NOx Emissions</t>
  </si>
  <si>
    <t>Dynegy Group 2013 NOx Emissions Minus Baldwin 1, 3</t>
  </si>
  <si>
    <t>Old Ameren Group 2013 SO2 Emissions</t>
  </si>
  <si>
    <t>Old Ameren Group 2013 NOx Emissions</t>
  </si>
  <si>
    <t>Combined MPS SO2 Emissions at Max Heat Input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</si>
</sst>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16" fillId="0" borderId="10" xfId="0" applyFont="1" applyBorder="1" applyAlignment="1">
      <alignment wrapText="1"/>
    </xf>
    <xf numFmtId="0" fontId="0" fillId="0" borderId="10" xfId="0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16" fillId="0" borderId="10" xfId="0" applyFont="1" applyFill="1" applyBorder="1" applyAlignment="1">
      <alignment wrapText="1"/>
    </xf>
    <xf numFmtId="9" fontId="0" fillId="0" borderId="10" xfId="0" applyNumberFormat="1" applyBorder="1"/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0" xfId="0" applyFont="1"/>
    <xf numFmtId="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10" zoomScale="115" zoomScaleNormal="115" workbookViewId="0">
      <selection activeCell="P49" sqref="P49"/>
    </sheetView>
  </sheetViews>
  <sheetFormatPr defaultRowHeight="15" x14ac:dyDescent="0.25"/>
  <cols>
    <col min="1" max="1" width="5.7109375" customWidth="1"/>
    <col min="2" max="2" width="11.42578125" customWidth="1"/>
    <col min="3" max="3" width="10.140625" customWidth="1"/>
    <col min="4" max="4" width="5.140625" customWidth="1"/>
    <col min="5" max="5" width="6" customWidth="1"/>
    <col min="6" max="6" width="10.28515625" customWidth="1"/>
    <col min="7" max="7" width="6.85546875" customWidth="1"/>
    <col min="8" max="8" width="7.28515625" customWidth="1"/>
    <col min="9" max="9" width="11" customWidth="1"/>
    <col min="10" max="10" width="9.140625" customWidth="1"/>
    <col min="12" max="12" width="10.5703125" customWidth="1"/>
    <col min="15" max="15" width="10.7109375" customWidth="1"/>
    <col min="16" max="16" width="6.42578125" customWidth="1"/>
    <col min="18" max="18" width="6.7109375" customWidth="1"/>
    <col min="19" max="19" width="8.140625" customWidth="1"/>
  </cols>
  <sheetData>
    <row r="1" spans="1:19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18</v>
      </c>
      <c r="K1" s="2" t="s">
        <v>19</v>
      </c>
      <c r="L1" s="9" t="s">
        <v>28</v>
      </c>
      <c r="M1" s="9" t="s">
        <v>27</v>
      </c>
      <c r="N1" s="9" t="s">
        <v>31</v>
      </c>
      <c r="O1" s="9" t="s">
        <v>32</v>
      </c>
      <c r="P1" s="9" t="s">
        <v>33</v>
      </c>
      <c r="Q1" s="9" t="s">
        <v>35</v>
      </c>
      <c r="R1" s="9" t="s">
        <v>36</v>
      </c>
      <c r="S1" s="9" t="s">
        <v>37</v>
      </c>
    </row>
    <row r="2" spans="1:19" x14ac:dyDescent="0.25">
      <c r="A2" s="3" t="s">
        <v>9</v>
      </c>
      <c r="B2" s="3" t="s">
        <v>14</v>
      </c>
      <c r="C2" s="3">
        <v>889</v>
      </c>
      <c r="D2" s="3">
        <v>1</v>
      </c>
      <c r="E2" s="3">
        <v>2013</v>
      </c>
      <c r="F2" s="4">
        <v>4353264</v>
      </c>
      <c r="G2" s="4">
        <v>1513.1</v>
      </c>
      <c r="H2" s="4">
        <v>1388.3</v>
      </c>
      <c r="I2" s="4">
        <v>39629830</v>
      </c>
      <c r="J2" s="5">
        <f>(G2*2000)/I2</f>
        <v>7.6361669984453637E-2</v>
      </c>
      <c r="K2" s="5">
        <f>(H2*2000)/I2</f>
        <v>7.0063384072048762E-2</v>
      </c>
      <c r="L2" s="3">
        <v>625</v>
      </c>
      <c r="M2" s="10">
        <f>F2/(L2*8760)</f>
        <v>0.79511671232876713</v>
      </c>
      <c r="N2" s="3">
        <v>6439</v>
      </c>
      <c r="O2" s="3">
        <f>N2*8760</f>
        <v>56405640</v>
      </c>
      <c r="P2" s="4">
        <f>(J2*O2)/2000</f>
        <v>2153.6144334709488</v>
      </c>
      <c r="Q2" s="5">
        <f>(P2*2000)/O2</f>
        <v>7.6361669984453637E-2</v>
      </c>
      <c r="R2" s="4">
        <f>(K2*O2)/2000</f>
        <v>1975.9850095748582</v>
      </c>
      <c r="S2" s="5">
        <f>(R2*2000)/O2</f>
        <v>7.0063384072048762E-2</v>
      </c>
    </row>
    <row r="3" spans="1:19" x14ac:dyDescent="0.25">
      <c r="A3" s="3" t="s">
        <v>9</v>
      </c>
      <c r="B3" s="3" t="s">
        <v>14</v>
      </c>
      <c r="C3" s="3">
        <v>889</v>
      </c>
      <c r="D3" s="3">
        <v>2</v>
      </c>
      <c r="E3" s="3">
        <v>2013</v>
      </c>
      <c r="F3" s="4">
        <v>4977489</v>
      </c>
      <c r="G3" s="4">
        <v>1713.9</v>
      </c>
      <c r="H3" s="4">
        <v>1670.3</v>
      </c>
      <c r="I3" s="4">
        <v>46281964</v>
      </c>
      <c r="J3" s="5">
        <f t="shared" ref="J3:J19" si="0">(G3*2000)/I3</f>
        <v>7.4063408372211689E-2</v>
      </c>
      <c r="K3" s="5">
        <f t="shared" ref="K3:K19" si="1">(H3*2000)/I3</f>
        <v>7.2179305096041299E-2</v>
      </c>
      <c r="L3" s="3">
        <v>635</v>
      </c>
      <c r="M3" s="10">
        <f t="shared" ref="M3:M20" si="2">F3/(L3*8760)</f>
        <v>0.89481339661309456</v>
      </c>
      <c r="N3" s="3">
        <v>5985</v>
      </c>
      <c r="O3" s="3">
        <f t="shared" ref="O3:O19" si="3">N3*8760</f>
        <v>52428600</v>
      </c>
      <c r="P3" s="4">
        <f t="shared" ref="P3:P19" si="4">(J3*O3)/2000</f>
        <v>1941.520406091669</v>
      </c>
      <c r="Q3" s="5">
        <f>((P2+P3)*2000)/(O2+O3)</f>
        <v>7.52545309189942E-2</v>
      </c>
      <c r="R3" s="4">
        <f t="shared" ref="R3:R19" si="5">(K3*O3)/2000</f>
        <v>1892.1299575791554</v>
      </c>
      <c r="S3" s="5">
        <f>((R2+R3)*2000)/(O2+O3)</f>
        <v>7.1082684404356819E-2</v>
      </c>
    </row>
    <row r="4" spans="1:19" x14ac:dyDescent="0.25">
      <c r="A4" s="3" t="s">
        <v>9</v>
      </c>
      <c r="B4" s="3" t="s">
        <v>14</v>
      </c>
      <c r="C4" s="3">
        <v>889</v>
      </c>
      <c r="D4" s="3">
        <v>3</v>
      </c>
      <c r="E4" s="3">
        <v>2013</v>
      </c>
      <c r="F4" s="4">
        <v>4211091</v>
      </c>
      <c r="G4" s="4">
        <v>1576.4</v>
      </c>
      <c r="H4" s="4">
        <v>1901.6</v>
      </c>
      <c r="I4" s="4">
        <v>41921039</v>
      </c>
      <c r="J4" s="5">
        <f t="shared" si="0"/>
        <v>7.5208059609400427E-2</v>
      </c>
      <c r="K4" s="5">
        <f t="shared" si="1"/>
        <v>9.0722942243869481E-2</v>
      </c>
      <c r="L4" s="3">
        <v>635</v>
      </c>
      <c r="M4" s="10">
        <f t="shared" si="2"/>
        <v>0.75703645777154571</v>
      </c>
      <c r="N4" s="3">
        <v>6400</v>
      </c>
      <c r="O4" s="3">
        <f t="shared" si="3"/>
        <v>56064000</v>
      </c>
      <c r="P4" s="4">
        <f t="shared" si="4"/>
        <v>2108.2323269707126</v>
      </c>
      <c r="Q4" s="5">
        <f>((P2+P3+P4)*2000)/(O2+O3+O4)</f>
        <v>7.5238731068728568E-2</v>
      </c>
      <c r="R4" s="4">
        <f t="shared" si="5"/>
        <v>2543.1455169801493</v>
      </c>
      <c r="S4" s="5">
        <f>((R2+R3+R4)*2000)/(O2+O3+O4)</f>
        <v>7.7760205131772939E-2</v>
      </c>
    </row>
    <row r="5" spans="1:19" x14ac:dyDescent="0.25">
      <c r="A5" s="3" t="s">
        <v>9</v>
      </c>
      <c r="B5" s="3" t="s">
        <v>12</v>
      </c>
      <c r="C5" s="3">
        <v>891</v>
      </c>
      <c r="D5" s="3">
        <v>9</v>
      </c>
      <c r="E5" s="3">
        <v>2013</v>
      </c>
      <c r="F5" s="4">
        <v>3153270</v>
      </c>
      <c r="G5" s="4">
        <v>1130.0999999999999</v>
      </c>
      <c r="H5" s="4">
        <v>1336.4</v>
      </c>
      <c r="I5" s="4">
        <v>34312338</v>
      </c>
      <c r="J5" s="5">
        <f t="shared" si="0"/>
        <v>6.5871349250523237E-2</v>
      </c>
      <c r="K5" s="5">
        <f t="shared" si="1"/>
        <v>7.7896178336783695E-2</v>
      </c>
      <c r="L5" s="3">
        <v>488</v>
      </c>
      <c r="M5" s="10">
        <f t="shared" si="2"/>
        <v>0.73762772288344935</v>
      </c>
      <c r="N5" s="3">
        <v>5518</v>
      </c>
      <c r="O5" s="3">
        <f t="shared" si="3"/>
        <v>48337680</v>
      </c>
      <c r="P5" s="4">
        <f t="shared" si="4"/>
        <v>1592.034100620016</v>
      </c>
      <c r="Q5" s="5">
        <f>((P2+P3+P4+P5)*2000)/(O2+O3+O4+O5)</f>
        <v>7.3115273141160717E-2</v>
      </c>
      <c r="R5" s="4">
        <f t="shared" si="5"/>
        <v>1882.6602708331911</v>
      </c>
      <c r="S5" s="5">
        <f>((R2+R3+R4+R5)*2000)/(O2+O3+O4+O5)</f>
        <v>7.7791028406164905E-2</v>
      </c>
    </row>
    <row r="6" spans="1:19" x14ac:dyDescent="0.25">
      <c r="A6" s="3" t="s">
        <v>9</v>
      </c>
      <c r="B6" s="3" t="s">
        <v>15</v>
      </c>
      <c r="C6" s="3">
        <v>892</v>
      </c>
      <c r="D6" s="3">
        <v>1</v>
      </c>
      <c r="E6" s="3">
        <v>2013</v>
      </c>
      <c r="F6" s="4">
        <v>359877</v>
      </c>
      <c r="G6" s="4">
        <v>882.9</v>
      </c>
      <c r="H6" s="4">
        <v>258.8</v>
      </c>
      <c r="I6" s="4">
        <v>3662676</v>
      </c>
      <c r="J6" s="5">
        <f t="shared" si="0"/>
        <v>0.48210652539290944</v>
      </c>
      <c r="K6" s="5">
        <f t="shared" si="1"/>
        <v>0.14131744112774375</v>
      </c>
      <c r="L6" s="3">
        <v>75</v>
      </c>
      <c r="M6" s="10">
        <f t="shared" si="2"/>
        <v>0.54775799086757992</v>
      </c>
      <c r="N6" s="3">
        <v>802</v>
      </c>
      <c r="O6" s="3">
        <f t="shared" si="3"/>
        <v>7025520</v>
      </c>
      <c r="P6" s="4">
        <f t="shared" si="4"/>
        <v>1693.5245181391965</v>
      </c>
      <c r="Q6" s="5">
        <f>((P2+P3+P4+P5+P6)*2000)/(O2+O3+O4+O5+O6)</f>
        <v>8.6160571594306692E-2</v>
      </c>
      <c r="R6" s="4">
        <f t="shared" si="5"/>
        <v>496.41425449589315</v>
      </c>
      <c r="S6" s="5">
        <f>((R2+R3+R4+R5+R6)*2000)/(O2+O3+O4+O5+O6)</f>
        <v>7.9817284491223217E-2</v>
      </c>
    </row>
    <row r="7" spans="1:19" x14ac:dyDescent="0.25">
      <c r="A7" s="3" t="s">
        <v>9</v>
      </c>
      <c r="B7" s="3" t="s">
        <v>15</v>
      </c>
      <c r="C7" s="3">
        <v>892</v>
      </c>
      <c r="D7" s="3">
        <v>2</v>
      </c>
      <c r="E7" s="3">
        <v>2013</v>
      </c>
      <c r="F7" s="4">
        <v>1411586</v>
      </c>
      <c r="G7" s="4">
        <v>3396.3</v>
      </c>
      <c r="H7" s="4">
        <v>989.2</v>
      </c>
      <c r="I7" s="4">
        <v>13966816</v>
      </c>
      <c r="J7" s="5">
        <f t="shared" si="0"/>
        <v>0.4863384754263248</v>
      </c>
      <c r="K7" s="5">
        <f t="shared" si="1"/>
        <v>0.14165003677287652</v>
      </c>
      <c r="L7" s="3">
        <v>231</v>
      </c>
      <c r="M7" s="10">
        <f t="shared" si="2"/>
        <v>0.69757555990432707</v>
      </c>
      <c r="N7" s="3">
        <v>2518</v>
      </c>
      <c r="O7" s="3">
        <f t="shared" si="3"/>
        <v>22057680</v>
      </c>
      <c r="P7" s="4">
        <f t="shared" si="4"/>
        <v>5363.7492313208686</v>
      </c>
      <c r="Q7" s="5">
        <f>((P2+P3+P4+P5+P6+P7)*2000)/(O2+O3+O4+O5+O6+O7)</f>
        <v>0.12258772660294748</v>
      </c>
      <c r="R7" s="4">
        <f t="shared" si="5"/>
        <v>1562.2355915621715</v>
      </c>
      <c r="S7" s="5">
        <f>((R2+R3+R4+R5+R6+R7)*2000)/(O2+O3+O4+O5+O6+O7)</f>
        <v>8.5445759303066304E-2</v>
      </c>
    </row>
    <row r="8" spans="1:19" x14ac:dyDescent="0.25">
      <c r="A8" s="3" t="s">
        <v>9</v>
      </c>
      <c r="B8" s="3" t="s">
        <v>10</v>
      </c>
      <c r="C8" s="3">
        <v>861</v>
      </c>
      <c r="D8" s="3">
        <v>1</v>
      </c>
      <c r="E8" s="3">
        <v>2013</v>
      </c>
      <c r="F8" s="4">
        <v>1821705</v>
      </c>
      <c r="G8" s="4">
        <v>61.3</v>
      </c>
      <c r="H8" s="4">
        <v>635.20000000000005</v>
      </c>
      <c r="I8" s="4">
        <v>18461732</v>
      </c>
      <c r="J8" s="5">
        <f t="shared" si="0"/>
        <v>6.6407637159937105E-3</v>
      </c>
      <c r="K8" s="5">
        <f t="shared" si="1"/>
        <v>6.8812611947784749E-2</v>
      </c>
      <c r="L8" s="3">
        <v>389</v>
      </c>
      <c r="M8" s="10">
        <f t="shared" si="2"/>
        <v>0.53459432334401524</v>
      </c>
      <c r="N8" s="3">
        <v>3282</v>
      </c>
      <c r="O8" s="3">
        <f t="shared" si="3"/>
        <v>28750320</v>
      </c>
      <c r="P8" s="4">
        <f t="shared" si="4"/>
        <v>95.462040939604151</v>
      </c>
      <c r="Q8" s="5">
        <f>(P8*2000)/O8</f>
        <v>6.6407637159937105E-3</v>
      </c>
      <c r="R8" s="4">
        <f t="shared" si="5"/>
        <v>989.19230676731752</v>
      </c>
      <c r="S8" s="5">
        <f>(R8*2000)/O8</f>
        <v>6.8812611947784749E-2</v>
      </c>
    </row>
    <row r="9" spans="1:19" x14ac:dyDescent="0.25">
      <c r="A9" s="3" t="s">
        <v>9</v>
      </c>
      <c r="B9" s="3" t="s">
        <v>10</v>
      </c>
      <c r="C9" s="3">
        <v>861</v>
      </c>
      <c r="D9" s="3">
        <v>2</v>
      </c>
      <c r="E9" s="3">
        <v>2013</v>
      </c>
      <c r="F9" s="4">
        <v>3333747</v>
      </c>
      <c r="G9" s="4">
        <v>47.4</v>
      </c>
      <c r="H9" s="4">
        <v>1250.8</v>
      </c>
      <c r="I9" s="4">
        <v>32217458</v>
      </c>
      <c r="J9" s="5">
        <f t="shared" si="0"/>
        <v>2.9425040299579193E-3</v>
      </c>
      <c r="K9" s="5">
        <f t="shared" si="1"/>
        <v>7.7647342630197583E-2</v>
      </c>
      <c r="L9" s="3">
        <v>617</v>
      </c>
      <c r="M9" s="10">
        <f t="shared" si="2"/>
        <v>0.61679858351279948</v>
      </c>
      <c r="N9" s="3">
        <v>5544</v>
      </c>
      <c r="O9" s="3">
        <f t="shared" si="3"/>
        <v>48565440</v>
      </c>
      <c r="P9" s="4">
        <f t="shared" si="4"/>
        <v>71.452001458339765</v>
      </c>
      <c r="Q9" s="5">
        <f>((P8+P9)*2000)/(O8+O9)</f>
        <v>4.3177236412846208E-3</v>
      </c>
      <c r="R9" s="4">
        <f t="shared" si="5"/>
        <v>1885.4886798331513</v>
      </c>
      <c r="S9" s="5">
        <f>((R8+R9)*2000)/(O8+O9)</f>
        <v>7.4362096074602868E-2</v>
      </c>
    </row>
    <row r="10" spans="1:19" x14ac:dyDescent="0.25">
      <c r="A10" s="3" t="s">
        <v>9</v>
      </c>
      <c r="B10" s="3" t="s">
        <v>11</v>
      </c>
      <c r="C10" s="3">
        <v>6016</v>
      </c>
      <c r="D10" s="3">
        <v>1</v>
      </c>
      <c r="E10" s="3">
        <v>2013</v>
      </c>
      <c r="F10" s="4">
        <v>2766167</v>
      </c>
      <c r="G10" s="4">
        <v>230.9</v>
      </c>
      <c r="H10" s="4">
        <v>1267.5</v>
      </c>
      <c r="I10" s="4">
        <v>23561779</v>
      </c>
      <c r="J10" s="5">
        <f t="shared" si="0"/>
        <v>1.9599538727529869E-2</v>
      </c>
      <c r="K10" s="5">
        <f t="shared" si="1"/>
        <v>0.10758949907814686</v>
      </c>
      <c r="L10" s="3">
        <v>441</v>
      </c>
      <c r="M10" s="10">
        <f t="shared" si="2"/>
        <v>0.7160373890804419</v>
      </c>
      <c r="N10" s="3">
        <v>5025</v>
      </c>
      <c r="O10" s="3">
        <f t="shared" si="3"/>
        <v>44019000</v>
      </c>
      <c r="P10" s="4">
        <f t="shared" si="4"/>
        <v>431.3760476235687</v>
      </c>
      <c r="Q10" s="5">
        <f>((P8+P9+P10)*2000)/(O8+O9+O10)</f>
        <v>9.8618086032644329E-3</v>
      </c>
      <c r="R10" s="4">
        <f t="shared" si="5"/>
        <v>2367.9910799604731</v>
      </c>
      <c r="S10" s="5">
        <f>((R8+R9+R10)*2000)/(O8+O9+O10)</f>
        <v>8.6416655318903537E-2</v>
      </c>
    </row>
    <row r="11" spans="1:19" x14ac:dyDescent="0.25">
      <c r="A11" s="3" t="s">
        <v>9</v>
      </c>
      <c r="B11" s="3" t="s">
        <v>17</v>
      </c>
      <c r="C11" s="3">
        <v>856</v>
      </c>
      <c r="D11" s="3">
        <v>2</v>
      </c>
      <c r="E11" s="3">
        <v>2013</v>
      </c>
      <c r="F11" s="4">
        <v>1838296</v>
      </c>
      <c r="G11" s="4">
        <v>4107.2</v>
      </c>
      <c r="H11" s="4">
        <v>1751.6</v>
      </c>
      <c r="I11" s="4">
        <v>18193244</v>
      </c>
      <c r="J11" s="5">
        <f t="shared" si="0"/>
        <v>0.45150826317725418</v>
      </c>
      <c r="K11" s="5">
        <f t="shared" si="1"/>
        <v>0.19255499459029957</v>
      </c>
      <c r="L11" s="3">
        <v>281</v>
      </c>
      <c r="M11" s="10">
        <f t="shared" si="2"/>
        <v>0.74680121548936451</v>
      </c>
      <c r="N11" s="3">
        <v>3321</v>
      </c>
      <c r="O11" s="3">
        <f t="shared" si="3"/>
        <v>29091960</v>
      </c>
      <c r="P11" s="4">
        <f t="shared" si="4"/>
        <v>6567.6301660110757</v>
      </c>
      <c r="Q11" s="5">
        <f>((P8+P9+P10+P11)*2000)/(O8+O9+O10+O11)</f>
        <v>9.5274566327479437E-2</v>
      </c>
      <c r="R11" s="4">
        <f t="shared" si="5"/>
        <v>2800.9011002106058</v>
      </c>
      <c r="S11" s="5">
        <f>((R8+R9+R10+R11)*2000)/(O8+O9+O10+O11)</f>
        <v>0.10694340961195654</v>
      </c>
    </row>
    <row r="12" spans="1:19" x14ac:dyDescent="0.25">
      <c r="A12" s="3" t="s">
        <v>9</v>
      </c>
      <c r="B12" s="3" t="s">
        <v>17</v>
      </c>
      <c r="C12" s="3">
        <v>856</v>
      </c>
      <c r="D12" s="3">
        <v>3</v>
      </c>
      <c r="E12" s="3">
        <v>2013</v>
      </c>
      <c r="F12" s="4">
        <v>2302982</v>
      </c>
      <c r="G12" s="4">
        <v>4852</v>
      </c>
      <c r="H12" s="4">
        <v>777.2</v>
      </c>
      <c r="I12" s="4">
        <v>22552954</v>
      </c>
      <c r="J12" s="5">
        <f t="shared" si="0"/>
        <v>0.43027622900308315</v>
      </c>
      <c r="K12" s="5">
        <f t="shared" si="1"/>
        <v>6.8922235198103102E-2</v>
      </c>
      <c r="L12" s="3">
        <v>364</v>
      </c>
      <c r="M12" s="10">
        <f t="shared" si="2"/>
        <v>0.72224584775954637</v>
      </c>
      <c r="N12" s="3">
        <v>4594</v>
      </c>
      <c r="O12" s="3">
        <f t="shared" si="3"/>
        <v>40243440</v>
      </c>
      <c r="P12" s="4">
        <f t="shared" si="4"/>
        <v>8657.897802655918</v>
      </c>
      <c r="Q12" s="5">
        <f>((P8+P9+P10+P11+P12)*2000)/(O8+O9+O10+O11+O12)</f>
        <v>0.16598106445904809</v>
      </c>
      <c r="R12" s="4">
        <f t="shared" si="5"/>
        <v>1386.8339184303752</v>
      </c>
      <c r="S12" s="5">
        <f>((R8+R9+R10+R11+R12)*2000)/(O8+O9+O10+O11+O12)</f>
        <v>9.8918541686878775E-2</v>
      </c>
    </row>
    <row r="13" spans="1:19" x14ac:dyDescent="0.25">
      <c r="A13" s="3" t="s">
        <v>9</v>
      </c>
      <c r="B13" s="3" t="s">
        <v>16</v>
      </c>
      <c r="C13" s="3">
        <v>887</v>
      </c>
      <c r="D13" s="3">
        <v>1</v>
      </c>
      <c r="E13" s="3">
        <v>2013</v>
      </c>
      <c r="F13" s="4">
        <v>1292822</v>
      </c>
      <c r="G13" s="4">
        <v>2843.2</v>
      </c>
      <c r="H13" s="4">
        <v>730.1</v>
      </c>
      <c r="I13" s="4">
        <v>12547946</v>
      </c>
      <c r="J13" s="5">
        <f t="shared" si="0"/>
        <v>0.45317377043222851</v>
      </c>
      <c r="K13" s="5">
        <f t="shared" si="1"/>
        <v>0.11636964328663831</v>
      </c>
      <c r="L13" s="3">
        <v>183</v>
      </c>
      <c r="M13" s="10">
        <f t="shared" si="2"/>
        <v>0.80646131197444915</v>
      </c>
      <c r="N13" s="3">
        <v>2300</v>
      </c>
      <c r="O13" s="3">
        <f t="shared" si="3"/>
        <v>20148000</v>
      </c>
      <c r="P13" s="4">
        <f t="shared" si="4"/>
        <v>4565.2725633342707</v>
      </c>
      <c r="Q13" s="5">
        <f>((P8+P9+P10+P11+P12+P13)*2000)/(O8+O9+O10+O11+O12+O13)</f>
        <v>0.19342821910619823</v>
      </c>
      <c r="R13" s="4">
        <f t="shared" si="5"/>
        <v>1172.3077864695942</v>
      </c>
      <c r="S13" s="5">
        <f>((R8+R9+R10+R11+R12+R13)*2000)/(O8+O9+O10+O11+O12+O13)</f>
        <v>0.10058635244394047</v>
      </c>
    </row>
    <row r="14" spans="1:19" x14ac:dyDescent="0.25">
      <c r="A14" s="3" t="s">
        <v>9</v>
      </c>
      <c r="B14" s="3" t="s">
        <v>16</v>
      </c>
      <c r="C14" s="3">
        <v>887</v>
      </c>
      <c r="D14" s="3">
        <v>2</v>
      </c>
      <c r="E14" s="3">
        <v>2013</v>
      </c>
      <c r="F14" s="4">
        <v>1256764</v>
      </c>
      <c r="G14" s="4">
        <v>2741</v>
      </c>
      <c r="H14" s="4">
        <v>710.7</v>
      </c>
      <c r="I14" s="4">
        <v>12120069</v>
      </c>
      <c r="J14" s="5">
        <f t="shared" si="0"/>
        <v>0.45230765600426864</v>
      </c>
      <c r="K14" s="5">
        <f t="shared" si="1"/>
        <v>0.11727656005918778</v>
      </c>
      <c r="L14" s="3">
        <v>183</v>
      </c>
      <c r="M14" s="10">
        <f t="shared" si="2"/>
        <v>0.78396836090525734</v>
      </c>
      <c r="N14" s="3">
        <v>2300</v>
      </c>
      <c r="O14" s="3">
        <f t="shared" si="3"/>
        <v>20148000</v>
      </c>
      <c r="P14" s="4">
        <f t="shared" si="4"/>
        <v>4556.5473265870023</v>
      </c>
      <c r="Q14" s="5">
        <f>((P8+P9+P10+P11+P12+P13+P14)*2000)/(O8+O9+O10+O11+O12+O13+O14)</f>
        <v>0.21601119357580159</v>
      </c>
      <c r="R14" s="4">
        <f t="shared" si="5"/>
        <v>1181.4440660362577</v>
      </c>
      <c r="S14" s="5">
        <f>((R8+R9+R10+R11+R12+R13+R14)*2000)/(O8+O9+O10+O11+O12+O13+O14)</f>
        <v>0.10204229864416306</v>
      </c>
    </row>
    <row r="15" spans="1:19" x14ac:dyDescent="0.25">
      <c r="A15" s="3" t="s">
        <v>9</v>
      </c>
      <c r="B15" s="3" t="s">
        <v>16</v>
      </c>
      <c r="C15" s="3">
        <v>887</v>
      </c>
      <c r="D15" s="3">
        <v>3</v>
      </c>
      <c r="E15" s="3">
        <v>2013</v>
      </c>
      <c r="F15" s="4">
        <v>1186607</v>
      </c>
      <c r="G15" s="4">
        <v>2622.4</v>
      </c>
      <c r="H15" s="4">
        <v>614.29999999999995</v>
      </c>
      <c r="I15" s="4">
        <v>11530620</v>
      </c>
      <c r="J15" s="5">
        <f t="shared" si="0"/>
        <v>0.45485845513944612</v>
      </c>
      <c r="K15" s="5">
        <f t="shared" si="1"/>
        <v>0.10655107877980542</v>
      </c>
      <c r="L15" s="3">
        <v>183</v>
      </c>
      <c r="M15" s="10">
        <f t="shared" si="2"/>
        <v>0.74020448137335626</v>
      </c>
      <c r="N15" s="3">
        <v>2300</v>
      </c>
      <c r="O15" s="3">
        <f t="shared" si="3"/>
        <v>20148000</v>
      </c>
      <c r="P15" s="4">
        <f t="shared" si="4"/>
        <v>4582.2440770747799</v>
      </c>
      <c r="Q15" s="5">
        <f>((P8+P9+P10+P11+P12+P13+P14+P15)*2000)/(O8+O9+O10+O11+O12+O13+O14+O15)</f>
        <v>0.23517496604480256</v>
      </c>
      <c r="R15" s="4">
        <f t="shared" si="5"/>
        <v>1073.3955676277599</v>
      </c>
      <c r="S15" s="5">
        <f>((R8+R9+R10+R11+R12+R13+R14+R15)*2000)/(O8+O9+O10+O11+O12+O13+O14+O15)</f>
        <v>0.10240405802154315</v>
      </c>
    </row>
    <row r="16" spans="1:19" x14ac:dyDescent="0.25">
      <c r="A16" s="3" t="s">
        <v>9</v>
      </c>
      <c r="B16" s="3" t="s">
        <v>16</v>
      </c>
      <c r="C16" s="3">
        <v>887</v>
      </c>
      <c r="D16" s="3">
        <v>4</v>
      </c>
      <c r="E16" s="3">
        <v>2013</v>
      </c>
      <c r="F16" s="4">
        <v>1267827</v>
      </c>
      <c r="G16" s="4">
        <v>2783</v>
      </c>
      <c r="H16" s="4">
        <v>657</v>
      </c>
      <c r="I16" s="4">
        <v>12272250</v>
      </c>
      <c r="J16" s="5">
        <f t="shared" si="0"/>
        <v>0.45354356373118215</v>
      </c>
      <c r="K16" s="5">
        <f t="shared" si="1"/>
        <v>0.10707083053229847</v>
      </c>
      <c r="L16" s="3">
        <v>183</v>
      </c>
      <c r="M16" s="10">
        <f t="shared" si="2"/>
        <v>0.79086945130623554</v>
      </c>
      <c r="N16" s="3">
        <v>2300</v>
      </c>
      <c r="O16" s="3">
        <f t="shared" si="3"/>
        <v>20148000</v>
      </c>
      <c r="P16" s="4">
        <f t="shared" si="4"/>
        <v>4568.9978610279286</v>
      </c>
      <c r="Q16" s="5">
        <f>((P8+P9+P10+P11+P12+P13+P14+P15+P16)*2000)/(O8+O9+O10+O11+O12+O13+O14+O15+O16)</f>
        <v>0.2513942961061173</v>
      </c>
      <c r="R16" s="4">
        <f t="shared" si="5"/>
        <v>1078.6315467823749</v>
      </c>
      <c r="S16" s="5">
        <f>((R8+R9+R10+R11+R12+R13+R14+R15+R16)*2000)/(O8+O9+O10+O11+O12+O13+O14+O15+O16)</f>
        <v>0.10275068260252672</v>
      </c>
    </row>
    <row r="17" spans="1:19" x14ac:dyDescent="0.25">
      <c r="A17" s="3" t="s">
        <v>9</v>
      </c>
      <c r="B17" s="3" t="s">
        <v>16</v>
      </c>
      <c r="C17" s="3">
        <v>887</v>
      </c>
      <c r="D17" s="3">
        <v>5</v>
      </c>
      <c r="E17" s="3">
        <v>2013</v>
      </c>
      <c r="F17" s="4">
        <v>1231189</v>
      </c>
      <c r="G17" s="4">
        <v>2801.8</v>
      </c>
      <c r="H17" s="4">
        <v>670.2</v>
      </c>
      <c r="I17" s="4">
        <v>12289122</v>
      </c>
      <c r="J17" s="5">
        <f t="shared" si="0"/>
        <v>0.45598050047839056</v>
      </c>
      <c r="K17" s="5">
        <f t="shared" si="1"/>
        <v>0.10907207203248531</v>
      </c>
      <c r="L17" s="3">
        <v>183</v>
      </c>
      <c r="M17" s="10">
        <f t="shared" si="2"/>
        <v>0.76801469670883549</v>
      </c>
      <c r="N17" s="3">
        <v>2300</v>
      </c>
      <c r="O17" s="3">
        <f t="shared" si="3"/>
        <v>20148000</v>
      </c>
      <c r="P17" s="4">
        <f t="shared" si="4"/>
        <v>4593.5475618193068</v>
      </c>
      <c r="Q17" s="5">
        <f>((P8+P9+P10+P11+P12+P13+P14+P15+P16+P17)*2000)/(O8+O9+O10+O11+O12+O13+O14+O15+O16+O17)</f>
        <v>0.26553931715031343</v>
      </c>
      <c r="R17" s="4">
        <f t="shared" si="5"/>
        <v>1098.792053655257</v>
      </c>
      <c r="S17" s="5">
        <f>((R8+R9+R10+R11+R12+R13+R14+R15+R16+R17)*2000)/(O8+O9+O10+O11+O12+O13+O14+O15+O16+O17)</f>
        <v>0.10318774133182705</v>
      </c>
    </row>
    <row r="18" spans="1:19" x14ac:dyDescent="0.25">
      <c r="A18" s="3" t="s">
        <v>9</v>
      </c>
      <c r="B18" s="3" t="s">
        <v>16</v>
      </c>
      <c r="C18" s="3">
        <v>887</v>
      </c>
      <c r="D18" s="3">
        <v>6</v>
      </c>
      <c r="E18" s="3">
        <v>2013</v>
      </c>
      <c r="F18" s="4">
        <v>1215881</v>
      </c>
      <c r="G18" s="4">
        <v>2751.3</v>
      </c>
      <c r="H18" s="4">
        <v>657</v>
      </c>
      <c r="I18" s="4">
        <v>12069593</v>
      </c>
      <c r="J18" s="5">
        <f t="shared" si="0"/>
        <v>0.45590601108090389</v>
      </c>
      <c r="K18" s="5">
        <f t="shared" si="1"/>
        <v>0.10886862547892046</v>
      </c>
      <c r="L18" s="3">
        <v>183</v>
      </c>
      <c r="M18" s="10">
        <f t="shared" si="2"/>
        <v>0.75846557876088527</v>
      </c>
      <c r="N18" s="3">
        <v>2300</v>
      </c>
      <c r="O18" s="3">
        <f t="shared" si="3"/>
        <v>20148000</v>
      </c>
      <c r="P18" s="4">
        <f t="shared" si="4"/>
        <v>4592.7971556290258</v>
      </c>
      <c r="Q18" s="5">
        <f>((P8+P9+P10+P11+P12+P13+P14+P15+P16+P17+P18)*2000)/(O8+O9+O10+O11+O12+O13+O14+O15+O16+O17+O18)</f>
        <v>0.27785004638723521</v>
      </c>
      <c r="R18" s="4">
        <f t="shared" si="5"/>
        <v>1096.7425330746446</v>
      </c>
      <c r="S18" s="5">
        <f>((R8+R9+R10+R11+R12+R13+R14+R15+R16+R17+R18)*2000)/(O8+O9+O10+O11+O12+O13+O14+O15+O16+O17+O18)</f>
        <v>0.10355511560889827</v>
      </c>
    </row>
    <row r="19" spans="1:19" x14ac:dyDescent="0.25">
      <c r="A19" s="3" t="s">
        <v>9</v>
      </c>
      <c r="B19" s="3" t="s">
        <v>13</v>
      </c>
      <c r="C19" s="3">
        <v>6017</v>
      </c>
      <c r="D19" s="3">
        <v>1</v>
      </c>
      <c r="E19" s="3">
        <v>2013</v>
      </c>
      <c r="F19" s="4">
        <v>3336394</v>
      </c>
      <c r="G19" s="4">
        <v>7269.8</v>
      </c>
      <c r="H19" s="4">
        <v>1583</v>
      </c>
      <c r="I19" s="4">
        <v>31216532</v>
      </c>
      <c r="J19" s="5">
        <f t="shared" si="0"/>
        <v>0.46576602423356955</v>
      </c>
      <c r="K19" s="5">
        <f t="shared" si="1"/>
        <v>0.10142061904890652</v>
      </c>
      <c r="L19" s="3">
        <v>617</v>
      </c>
      <c r="M19" s="10">
        <f t="shared" si="2"/>
        <v>0.61728832249135968</v>
      </c>
      <c r="N19" s="3">
        <v>7449</v>
      </c>
      <c r="O19" s="3">
        <f t="shared" si="3"/>
        <v>65253240</v>
      </c>
      <c r="P19" s="4">
        <f t="shared" si="4"/>
        <v>15196.371081579466</v>
      </c>
      <c r="Q19" s="5">
        <f>((P8+P9+P10+P11+P12+P13+P14+P15+P16+P17+P18+P19)*2000)/(O8+O9+O10+O11+O12+O13+O14+O15+O16+O17+O18+O19)</f>
        <v>0.3103918601493495</v>
      </c>
      <c r="R19" s="4">
        <f t="shared" si="5"/>
        <v>3309.0119978734342</v>
      </c>
      <c r="S19" s="5">
        <f>((R8+R9+R10+R11+R12+R13+R14+R15+R16+R17+R18+R19)*2000)/(O8+O9+O10+O11+O12+O13+O14+O15+O16+O17+O18+O19)</f>
        <v>0.10318548025203721</v>
      </c>
    </row>
    <row r="20" spans="1:19" x14ac:dyDescent="0.25">
      <c r="A20" s="3"/>
      <c r="B20" s="3"/>
      <c r="C20" s="3"/>
      <c r="D20" s="3"/>
      <c r="E20" s="3"/>
      <c r="F20" s="4">
        <f>SUM(F2:F19)</f>
        <v>41316958</v>
      </c>
      <c r="G20" s="4">
        <f>SUM(G2:G19)</f>
        <v>43324.000000000007</v>
      </c>
      <c r="H20" s="4">
        <f>SUM(H2:H19)</f>
        <v>18849.2</v>
      </c>
      <c r="I20" s="4">
        <f>SUM(I2:I19)</f>
        <v>398807962</v>
      </c>
      <c r="J20" s="5">
        <f>(G20*2000)/I20</f>
        <v>0.21726747772402802</v>
      </c>
      <c r="K20" s="5">
        <f>(H20*2000)/I20</f>
        <v>9.4527701530693106E-2</v>
      </c>
      <c r="L20" s="3">
        <f>SUM(L2:L19)</f>
        <v>6496</v>
      </c>
      <c r="M20" s="10">
        <f t="shared" si="2"/>
        <v>0.7260695376993499</v>
      </c>
      <c r="N20" s="3"/>
      <c r="O20" s="3"/>
      <c r="P20" s="3"/>
      <c r="Q20" s="3"/>
      <c r="R20" s="4"/>
      <c r="S20" s="3"/>
    </row>
    <row r="21" spans="1:19" x14ac:dyDescent="0.25">
      <c r="A21" s="6"/>
      <c r="B21" s="6"/>
      <c r="C21" s="6"/>
      <c r="D21" s="6"/>
      <c r="E21" s="6"/>
      <c r="F21" s="7"/>
      <c r="G21" s="7"/>
      <c r="H21" s="7"/>
      <c r="I21" s="7"/>
      <c r="J21" s="8"/>
      <c r="K21" s="8"/>
    </row>
    <row r="22" spans="1:19" x14ac:dyDescent="0.25">
      <c r="A22" s="16"/>
      <c r="B22" s="17"/>
      <c r="C22" s="17"/>
      <c r="D22" s="17"/>
      <c r="E22" s="17"/>
      <c r="F22" s="18"/>
      <c r="G22" s="11" t="s">
        <v>20</v>
      </c>
      <c r="H22" s="11" t="s">
        <v>20</v>
      </c>
      <c r="I22" s="11" t="s">
        <v>21</v>
      </c>
      <c r="J22" s="11" t="s">
        <v>22</v>
      </c>
      <c r="K22" s="3"/>
    </row>
    <row r="23" spans="1:19" x14ac:dyDescent="0.25">
      <c r="A23" s="13" t="s">
        <v>48</v>
      </c>
      <c r="B23" s="14"/>
      <c r="C23" s="14"/>
      <c r="D23" s="14"/>
      <c r="E23" s="14"/>
      <c r="F23" s="15"/>
      <c r="G23" s="4">
        <f>SUM(G2:G7)</f>
        <v>10212.700000000001</v>
      </c>
      <c r="H23" s="3"/>
      <c r="I23" s="4">
        <f>SUM(I2:I7)</f>
        <v>179774663</v>
      </c>
      <c r="J23" s="12">
        <f>(G23*2000)/I23</f>
        <v>0.11361667800762336</v>
      </c>
      <c r="K23" s="3" t="s">
        <v>23</v>
      </c>
    </row>
    <row r="24" spans="1:19" x14ac:dyDescent="0.25">
      <c r="A24" s="16" t="s">
        <v>49</v>
      </c>
      <c r="B24" s="17"/>
      <c r="C24" s="17"/>
      <c r="D24" s="17"/>
      <c r="E24" s="17"/>
      <c r="F24" s="18"/>
      <c r="G24" s="4">
        <f>G23-(G2+G4)</f>
        <v>7123.2000000000007</v>
      </c>
      <c r="H24" s="3"/>
      <c r="I24" s="4">
        <f>I23-(I2+I4)</f>
        <v>98223794</v>
      </c>
      <c r="J24" s="12">
        <f>(G24*2000)/I24</f>
        <v>0.14504021296509889</v>
      </c>
      <c r="K24" s="3" t="s">
        <v>24</v>
      </c>
    </row>
    <row r="25" spans="1:19" x14ac:dyDescent="0.25">
      <c r="A25" s="16" t="s">
        <v>50</v>
      </c>
      <c r="B25" s="17"/>
      <c r="C25" s="17"/>
      <c r="D25" s="17"/>
      <c r="E25" s="17"/>
      <c r="F25" s="18"/>
      <c r="G25" s="3"/>
      <c r="H25" s="4">
        <f>SUM(H2:H7)</f>
        <v>7544.6</v>
      </c>
      <c r="I25" s="4">
        <f>SUM(I2:I7)</f>
        <v>179774663</v>
      </c>
      <c r="J25" s="12">
        <f>(H25*2000)/I25</f>
        <v>8.3933963486278379E-2</v>
      </c>
      <c r="K25" s="3" t="s">
        <v>25</v>
      </c>
    </row>
    <row r="26" spans="1:19" x14ac:dyDescent="0.25">
      <c r="A26" s="16" t="s">
        <v>51</v>
      </c>
      <c r="B26" s="17"/>
      <c r="C26" s="17"/>
      <c r="D26" s="17"/>
      <c r="E26" s="17"/>
      <c r="F26" s="18"/>
      <c r="G26" s="3"/>
      <c r="H26" s="4">
        <f>H25-(H2+H4)</f>
        <v>4254.7000000000007</v>
      </c>
      <c r="I26" s="4">
        <f>I25-(I2+I4)</f>
        <v>98223794</v>
      </c>
      <c r="J26" s="12">
        <f>(H26*2000)/I26</f>
        <v>8.6632776575500656E-2</v>
      </c>
      <c r="K26" s="3" t="s">
        <v>26</v>
      </c>
    </row>
    <row r="27" spans="1:19" x14ac:dyDescent="0.25">
      <c r="A27" s="16" t="s">
        <v>52</v>
      </c>
      <c r="B27" s="17"/>
      <c r="C27" s="17"/>
      <c r="D27" s="17"/>
      <c r="E27" s="17"/>
      <c r="F27" s="18"/>
      <c r="G27" s="4">
        <f>SUM(G8:G19)</f>
        <v>33111.300000000003</v>
      </c>
      <c r="H27" s="3"/>
      <c r="I27" s="4">
        <f>SUM(I8:I19)</f>
        <v>219033299</v>
      </c>
      <c r="J27" s="12">
        <f>(G27*2000)/I27</f>
        <v>0.3023403304535901</v>
      </c>
      <c r="K27" s="3" t="s">
        <v>29</v>
      </c>
    </row>
    <row r="28" spans="1:19" x14ac:dyDescent="0.25">
      <c r="A28" s="16" t="s">
        <v>53</v>
      </c>
      <c r="B28" s="17"/>
      <c r="C28" s="17"/>
      <c r="D28" s="17"/>
      <c r="E28" s="17"/>
      <c r="F28" s="18"/>
      <c r="G28" s="3"/>
      <c r="H28" s="4">
        <f>SUM(H8:H19)</f>
        <v>11304.600000000002</v>
      </c>
      <c r="I28" s="4">
        <f>SUM(I8:I19)</f>
        <v>219033299</v>
      </c>
      <c r="J28" s="12">
        <f>(H28*2000)/I28</f>
        <v>0.10322266113519116</v>
      </c>
      <c r="K28" s="3" t="s">
        <v>30</v>
      </c>
    </row>
    <row r="29" spans="1:19" x14ac:dyDescent="0.25">
      <c r="A29" s="16" t="s">
        <v>42</v>
      </c>
      <c r="B29" s="17"/>
      <c r="C29" s="17"/>
      <c r="D29" s="17"/>
      <c r="E29" s="17"/>
      <c r="F29" s="18"/>
      <c r="G29" s="3"/>
      <c r="H29" s="4">
        <f>SUM(P2:P7)</f>
        <v>14852.675016613412</v>
      </c>
      <c r="I29" s="3"/>
      <c r="J29" s="3"/>
      <c r="K29" s="3" t="s">
        <v>34</v>
      </c>
    </row>
    <row r="30" spans="1:19" x14ac:dyDescent="0.25">
      <c r="A30" s="16" t="s">
        <v>43</v>
      </c>
      <c r="B30" s="17"/>
      <c r="C30" s="17"/>
      <c r="D30" s="17"/>
      <c r="E30" s="17"/>
      <c r="F30" s="18"/>
      <c r="G30" s="3"/>
      <c r="H30" s="4">
        <f>SUM(R2:R7)</f>
        <v>10352.57060102542</v>
      </c>
      <c r="I30" s="3"/>
      <c r="J30" s="3"/>
      <c r="K30" s="3" t="s">
        <v>44</v>
      </c>
    </row>
    <row r="31" spans="1:19" x14ac:dyDescent="0.25">
      <c r="A31" s="16" t="s">
        <v>41</v>
      </c>
      <c r="B31" s="17"/>
      <c r="C31" s="17"/>
      <c r="D31" s="17"/>
      <c r="E31" s="17"/>
      <c r="F31" s="18"/>
      <c r="G31" s="3"/>
      <c r="H31" s="4">
        <f>SUM(R8:R19)</f>
        <v>19440.732636721244</v>
      </c>
      <c r="I31" s="3"/>
      <c r="J31" s="3"/>
      <c r="K31" s="3" t="s">
        <v>40</v>
      </c>
    </row>
    <row r="32" spans="1:19" x14ac:dyDescent="0.25">
      <c r="A32" s="16" t="s">
        <v>46</v>
      </c>
      <c r="B32" s="17"/>
      <c r="C32" s="17"/>
      <c r="D32" s="17"/>
      <c r="E32" s="17"/>
      <c r="F32" s="18"/>
      <c r="G32" s="3"/>
      <c r="H32" s="4">
        <f>G20-(G2+G4)</f>
        <v>40234.500000000007</v>
      </c>
      <c r="I32" s="4">
        <f>I20-(I2+I4)</f>
        <v>317257093</v>
      </c>
      <c r="J32" s="5">
        <f>(H32*2000)/I32</f>
        <v>0.25363971925444079</v>
      </c>
      <c r="K32" s="3" t="s">
        <v>39</v>
      </c>
    </row>
    <row r="33" spans="1:17" x14ac:dyDescent="0.25">
      <c r="A33" s="13" t="s">
        <v>47</v>
      </c>
      <c r="B33" s="14"/>
      <c r="C33" s="14"/>
      <c r="D33" s="14"/>
      <c r="E33" s="14"/>
      <c r="F33" s="15"/>
      <c r="G33" s="3"/>
      <c r="H33" s="4">
        <f>H20-(H2+H4)</f>
        <v>15559.300000000001</v>
      </c>
      <c r="I33" s="4">
        <f>I20-(I2+I4)</f>
        <v>317257093</v>
      </c>
      <c r="J33" s="5">
        <f>(H33*2000)/I33</f>
        <v>9.8086380688106489E-2</v>
      </c>
      <c r="K33" s="3" t="s">
        <v>38</v>
      </c>
    </row>
    <row r="34" spans="1:17" x14ac:dyDescent="0.25">
      <c r="A34" s="6"/>
      <c r="B34" s="6"/>
      <c r="C34" s="6"/>
      <c r="D34" s="6"/>
      <c r="E34" s="6"/>
      <c r="F34" s="6"/>
      <c r="G34" s="6"/>
      <c r="H34" s="7"/>
      <c r="I34" s="7"/>
      <c r="J34" s="8"/>
      <c r="K34" s="6"/>
    </row>
    <row r="35" spans="1:17" x14ac:dyDescent="0.25">
      <c r="A35" s="6"/>
      <c r="B35" s="6"/>
      <c r="C35" s="6"/>
      <c r="D35" s="6"/>
      <c r="E35" s="6"/>
      <c r="F35" s="6"/>
      <c r="G35" s="6"/>
      <c r="H35" s="7"/>
      <c r="I35" s="7"/>
      <c r="J35" s="8"/>
      <c r="K35" s="6"/>
    </row>
    <row r="36" spans="1:17" x14ac:dyDescent="0.25">
      <c r="H36" s="1"/>
    </row>
    <row r="37" spans="1:17" x14ac:dyDescent="0.25">
      <c r="A37" t="s">
        <v>45</v>
      </c>
      <c r="H37" s="1"/>
    </row>
    <row r="38" spans="1:17" ht="60" x14ac:dyDescent="0.25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18</v>
      </c>
      <c r="K38" s="2" t="s">
        <v>19</v>
      </c>
      <c r="L38" s="9" t="s">
        <v>28</v>
      </c>
      <c r="M38" s="9" t="s">
        <v>27</v>
      </c>
      <c r="N38" s="9" t="s">
        <v>31</v>
      </c>
      <c r="O38" s="9" t="s">
        <v>32</v>
      </c>
      <c r="P38" s="9" t="s">
        <v>33</v>
      </c>
      <c r="Q38" s="9" t="s">
        <v>35</v>
      </c>
    </row>
    <row r="39" spans="1:17" x14ac:dyDescent="0.25">
      <c r="A39" s="3" t="s">
        <v>9</v>
      </c>
      <c r="B39" s="3" t="s">
        <v>10</v>
      </c>
      <c r="C39" s="3">
        <v>861</v>
      </c>
      <c r="D39" s="3">
        <v>2</v>
      </c>
      <c r="E39" s="3">
        <v>2013</v>
      </c>
      <c r="F39" s="4">
        <v>3333747</v>
      </c>
      <c r="G39" s="4">
        <v>47.4</v>
      </c>
      <c r="H39" s="4">
        <v>1250.8</v>
      </c>
      <c r="I39" s="4">
        <v>32217458</v>
      </c>
      <c r="J39" s="5">
        <f t="shared" ref="J39:J46" si="6">(G39*2000)/I39</f>
        <v>2.9425040299579193E-3</v>
      </c>
      <c r="K39" s="5">
        <f t="shared" ref="K39:K46" si="7">(H39*2000)/I39</f>
        <v>7.7647342630197583E-2</v>
      </c>
      <c r="L39" s="3">
        <v>617</v>
      </c>
      <c r="M39" s="10">
        <f t="shared" ref="M39:M46" si="8">F39/(L39*8760)</f>
        <v>0.61679858351279948</v>
      </c>
      <c r="N39" s="3">
        <v>5544</v>
      </c>
      <c r="O39" s="3">
        <f t="shared" ref="O39:O46" si="9">N39*8760</f>
        <v>48565440</v>
      </c>
      <c r="P39" s="4">
        <f t="shared" ref="P39:P46" si="10">(J39*O39)/2000</f>
        <v>71.452001458339765</v>
      </c>
      <c r="Q39" s="5">
        <f>(P39*2000)/O39</f>
        <v>2.9425040299579197E-3</v>
      </c>
    </row>
    <row r="40" spans="1:17" x14ac:dyDescent="0.25">
      <c r="A40" s="3" t="s">
        <v>9</v>
      </c>
      <c r="B40" s="3" t="s">
        <v>10</v>
      </c>
      <c r="C40" s="3">
        <v>861</v>
      </c>
      <c r="D40" s="3">
        <v>1</v>
      </c>
      <c r="E40" s="3">
        <v>2013</v>
      </c>
      <c r="F40" s="4">
        <v>1821705</v>
      </c>
      <c r="G40" s="4">
        <v>61.3</v>
      </c>
      <c r="H40" s="4">
        <v>635.20000000000005</v>
      </c>
      <c r="I40" s="4">
        <v>18461732</v>
      </c>
      <c r="J40" s="5">
        <f t="shared" si="6"/>
        <v>6.6407637159937105E-3</v>
      </c>
      <c r="K40" s="5">
        <f t="shared" si="7"/>
        <v>6.8812611947784749E-2</v>
      </c>
      <c r="L40" s="3">
        <v>389</v>
      </c>
      <c r="M40" s="10">
        <f t="shared" si="8"/>
        <v>0.53459432334401524</v>
      </c>
      <c r="N40" s="3">
        <v>3282</v>
      </c>
      <c r="O40" s="3">
        <f t="shared" si="9"/>
        <v>28750320</v>
      </c>
      <c r="P40" s="4">
        <f t="shared" si="10"/>
        <v>95.462040939604151</v>
      </c>
      <c r="Q40" s="5">
        <f>((P39+P40)*2000)/(O39+O40)</f>
        <v>4.3177236412846208E-3</v>
      </c>
    </row>
    <row r="41" spans="1:17" x14ac:dyDescent="0.25">
      <c r="A41" s="3" t="s">
        <v>9</v>
      </c>
      <c r="B41" s="3" t="s">
        <v>11</v>
      </c>
      <c r="C41" s="3">
        <v>6016</v>
      </c>
      <c r="D41" s="3">
        <v>1</v>
      </c>
      <c r="E41" s="3">
        <v>2013</v>
      </c>
      <c r="F41" s="4">
        <v>2766167</v>
      </c>
      <c r="G41" s="4">
        <v>230.9</v>
      </c>
      <c r="H41" s="4">
        <v>1267.5</v>
      </c>
      <c r="I41" s="4">
        <v>23561779</v>
      </c>
      <c r="J41" s="5">
        <f t="shared" si="6"/>
        <v>1.9599538727529869E-2</v>
      </c>
      <c r="K41" s="5">
        <f t="shared" si="7"/>
        <v>0.10758949907814686</v>
      </c>
      <c r="L41" s="3">
        <v>441</v>
      </c>
      <c r="M41" s="10">
        <f t="shared" si="8"/>
        <v>0.7160373890804419</v>
      </c>
      <c r="N41" s="3">
        <v>5025</v>
      </c>
      <c r="O41" s="3">
        <f t="shared" si="9"/>
        <v>44019000</v>
      </c>
      <c r="P41" s="4">
        <f t="shared" si="10"/>
        <v>431.3760476235687</v>
      </c>
      <c r="Q41" s="5">
        <f>((P39+P40+P41)*2000)/(O39+O40+O41)</f>
        <v>9.8618086032644329E-3</v>
      </c>
    </row>
    <row r="42" spans="1:17" x14ac:dyDescent="0.25">
      <c r="A42" s="3" t="s">
        <v>9</v>
      </c>
      <c r="B42" s="3" t="s">
        <v>17</v>
      </c>
      <c r="C42" s="3">
        <v>856</v>
      </c>
      <c r="D42" s="3">
        <v>3</v>
      </c>
      <c r="E42" s="3">
        <v>2013</v>
      </c>
      <c r="F42" s="4">
        <v>2302982</v>
      </c>
      <c r="G42" s="4">
        <v>4852</v>
      </c>
      <c r="H42" s="4">
        <v>777.2</v>
      </c>
      <c r="I42" s="4">
        <v>22552954</v>
      </c>
      <c r="J42" s="5">
        <f t="shared" si="6"/>
        <v>0.43027622900308315</v>
      </c>
      <c r="K42" s="5">
        <f t="shared" si="7"/>
        <v>6.8922235198103102E-2</v>
      </c>
      <c r="L42" s="3">
        <v>364</v>
      </c>
      <c r="M42" s="10">
        <f t="shared" si="8"/>
        <v>0.72224584775954637</v>
      </c>
      <c r="N42" s="3">
        <v>4594</v>
      </c>
      <c r="O42" s="3">
        <f t="shared" si="9"/>
        <v>40243440</v>
      </c>
      <c r="P42" s="4">
        <f t="shared" si="10"/>
        <v>8657.897802655918</v>
      </c>
      <c r="Q42" s="5">
        <f>((P39+P40+P41+P42)*2000)/(O39+O40+O41+O42)</f>
        <v>0.11457223675814472</v>
      </c>
    </row>
    <row r="43" spans="1:17" x14ac:dyDescent="0.25">
      <c r="A43" s="3" t="s">
        <v>9</v>
      </c>
      <c r="B43" s="3" t="s">
        <v>17</v>
      </c>
      <c r="C43" s="3">
        <v>856</v>
      </c>
      <c r="D43" s="3">
        <v>2</v>
      </c>
      <c r="E43" s="3">
        <v>2013</v>
      </c>
      <c r="F43" s="4">
        <v>1838296</v>
      </c>
      <c r="G43" s="4">
        <v>4107.2</v>
      </c>
      <c r="H43" s="4">
        <v>1751.6</v>
      </c>
      <c r="I43" s="4">
        <v>18193244</v>
      </c>
      <c r="J43" s="5">
        <f t="shared" si="6"/>
        <v>0.45150826317725418</v>
      </c>
      <c r="K43" s="5">
        <f t="shared" si="7"/>
        <v>0.19255499459029957</v>
      </c>
      <c r="L43" s="3">
        <v>281</v>
      </c>
      <c r="M43" s="10">
        <f t="shared" si="8"/>
        <v>0.74680121548936451</v>
      </c>
      <c r="N43" s="3">
        <v>3321</v>
      </c>
      <c r="O43" s="3">
        <f t="shared" si="9"/>
        <v>29091960</v>
      </c>
      <c r="P43" s="4">
        <f t="shared" si="10"/>
        <v>6567.6301660110757</v>
      </c>
      <c r="Q43" s="5">
        <f>((P39+P40+P41+P42+P43)*2000)/(O39+O40+O41+O42+O43)</f>
        <v>0.16598106445904809</v>
      </c>
    </row>
    <row r="44" spans="1:17" x14ac:dyDescent="0.25">
      <c r="A44" s="3" t="s">
        <v>9</v>
      </c>
      <c r="B44" s="3" t="s">
        <v>16</v>
      </c>
      <c r="C44" s="3">
        <v>887</v>
      </c>
      <c r="D44" s="3">
        <v>2</v>
      </c>
      <c r="E44" s="3">
        <v>2013</v>
      </c>
      <c r="F44" s="4">
        <v>1256764</v>
      </c>
      <c r="G44" s="4">
        <v>2741</v>
      </c>
      <c r="H44" s="4">
        <v>710.7</v>
      </c>
      <c r="I44" s="4">
        <v>12120069</v>
      </c>
      <c r="J44" s="5">
        <f t="shared" si="6"/>
        <v>0.45230765600426864</v>
      </c>
      <c r="K44" s="5">
        <f t="shared" si="7"/>
        <v>0.11727656005918778</v>
      </c>
      <c r="L44" s="3">
        <v>183</v>
      </c>
      <c r="M44" s="10">
        <f t="shared" si="8"/>
        <v>0.78396836090525734</v>
      </c>
      <c r="N44" s="3">
        <v>2300</v>
      </c>
      <c r="O44" s="3">
        <f t="shared" si="9"/>
        <v>20148000</v>
      </c>
      <c r="P44" s="4">
        <f t="shared" si="10"/>
        <v>4556.5473265870023</v>
      </c>
      <c r="Q44" s="5">
        <f>((P39+P40+P41+P42+P43+P44)*2000)/(O39+O40+O41+O42+O43+O44)</f>
        <v>0.19334544410477267</v>
      </c>
    </row>
    <row r="45" spans="1:17" x14ac:dyDescent="0.25">
      <c r="A45" s="3" t="s">
        <v>9</v>
      </c>
      <c r="B45" s="3" t="s">
        <v>16</v>
      </c>
      <c r="C45" s="3">
        <v>887</v>
      </c>
      <c r="D45" s="3">
        <v>1</v>
      </c>
      <c r="E45" s="3">
        <v>2013</v>
      </c>
      <c r="F45" s="4">
        <v>1292822</v>
      </c>
      <c r="G45" s="4">
        <v>2843.2</v>
      </c>
      <c r="H45" s="4">
        <v>730.1</v>
      </c>
      <c r="I45" s="4">
        <v>12547946</v>
      </c>
      <c r="J45" s="5">
        <f t="shared" si="6"/>
        <v>0.45317377043222851</v>
      </c>
      <c r="K45" s="5">
        <f t="shared" si="7"/>
        <v>0.11636964328663831</v>
      </c>
      <c r="L45" s="3">
        <v>183</v>
      </c>
      <c r="M45" s="10">
        <f t="shared" si="8"/>
        <v>0.80646131197444915</v>
      </c>
      <c r="N45" s="3">
        <v>2300</v>
      </c>
      <c r="O45" s="3">
        <f t="shared" si="9"/>
        <v>20148000</v>
      </c>
      <c r="P45" s="4">
        <f t="shared" si="10"/>
        <v>4565.2725633342707</v>
      </c>
      <c r="Q45" s="5">
        <f>((P39+P40+P41+P42+P43+P44+P45)*2000)/(O39+O40+O41+O42+O43+O44+O45)</f>
        <v>0.21601119357580159</v>
      </c>
    </row>
    <row r="46" spans="1:17" x14ac:dyDescent="0.25">
      <c r="A46" s="3" t="s">
        <v>9</v>
      </c>
      <c r="B46" s="3" t="s">
        <v>16</v>
      </c>
      <c r="C46" s="3">
        <v>887</v>
      </c>
      <c r="D46" s="3">
        <v>4</v>
      </c>
      <c r="E46" s="3">
        <v>2013</v>
      </c>
      <c r="F46" s="4">
        <v>1267827</v>
      </c>
      <c r="G46" s="4">
        <v>2783</v>
      </c>
      <c r="H46" s="4">
        <v>657</v>
      </c>
      <c r="I46" s="4">
        <v>12272250</v>
      </c>
      <c r="J46" s="5">
        <f t="shared" si="6"/>
        <v>0.45354356373118215</v>
      </c>
      <c r="K46" s="5">
        <f t="shared" si="7"/>
        <v>0.10707083053229847</v>
      </c>
      <c r="L46" s="3">
        <v>183</v>
      </c>
      <c r="M46" s="10">
        <f t="shared" si="8"/>
        <v>0.79086945130623554</v>
      </c>
      <c r="N46" s="3">
        <v>2300</v>
      </c>
      <c r="O46" s="3">
        <f t="shared" si="9"/>
        <v>20148000</v>
      </c>
      <c r="P46" s="4">
        <f t="shared" si="10"/>
        <v>4568.9978610279286</v>
      </c>
      <c r="Q46" s="5">
        <f>((P39+P40+P41+P42+P43+P44+P45+P46)*2000)/(O39+O40+O41+O42+O43+O44+O45+O46)</f>
        <v>0.23506946648996382</v>
      </c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>
        <f>SUM(P39:P46)</f>
        <v>29514.635809637708</v>
      </c>
      <c r="Q47" s="3"/>
    </row>
    <row r="49" spans="1:16" x14ac:dyDescent="0.25">
      <c r="A49" s="19" t="s">
        <v>54</v>
      </c>
      <c r="B49" s="19"/>
      <c r="C49" s="19"/>
      <c r="D49" s="19"/>
      <c r="E49" s="19"/>
      <c r="F49" s="19"/>
      <c r="P49" s="20">
        <f>H29+P47</f>
        <v>44367.310826251123</v>
      </c>
    </row>
  </sheetData>
  <pageMargins left="0.25" right="0.25" top="0.25" bottom="0.25" header="0" footer="0"/>
  <pageSetup paperSize="5" orientation="landscape" r:id="rId1"/>
  <ignoredErrors>
    <ignoredError sqref="G23 G27 H25:I25 H28:I28 I23 I27" formulaRange="1"/>
    <ignoredError sqref="J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2017-12-11T21:23:48Z</dcterms:created>
  <dcterms:modified xsi:type="dcterms:W3CDTF">2018-04-02T20:51:27Z</dcterms:modified>
</cp:coreProperties>
</file>