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480" yWindow="255" windowWidth="18195" windowHeight="11640"/>
  </bookViews>
  <sheets>
    <sheet name="Tab 1" sheetId="1" r:id="rId1"/>
  </sheets>
  <calcPr calcId="145621"/>
</workbook>
</file>

<file path=xl/calcChain.xml><?xml version="1.0" encoding="utf-8"?>
<calcChain xmlns="http://schemas.openxmlformats.org/spreadsheetml/2006/main">
  <c r="P50" i="1" l="1"/>
  <c r="S4" i="1" l="1"/>
  <c r="S3" i="1"/>
  <c r="Q4" i="1"/>
  <c r="Q3" i="1"/>
  <c r="S5" i="1" l="1"/>
  <c r="P5" i="1"/>
  <c r="M47" i="1" l="1"/>
  <c r="K47" i="1"/>
  <c r="J47" i="1"/>
  <c r="P47" i="1" s="1"/>
  <c r="O46" i="1"/>
  <c r="M46" i="1"/>
  <c r="K46" i="1"/>
  <c r="J46" i="1"/>
  <c r="P46" i="1" s="1"/>
  <c r="O45" i="1"/>
  <c r="M45" i="1"/>
  <c r="K45" i="1"/>
  <c r="J45" i="1"/>
  <c r="P45" i="1" s="1"/>
  <c r="O44" i="1"/>
  <c r="M44" i="1"/>
  <c r="K44" i="1"/>
  <c r="J44" i="1"/>
  <c r="P44" i="1" s="1"/>
  <c r="O43" i="1"/>
  <c r="M43" i="1"/>
  <c r="K43" i="1"/>
  <c r="J43" i="1"/>
  <c r="P43" i="1" s="1"/>
  <c r="O42" i="1"/>
  <c r="M42" i="1"/>
  <c r="K42" i="1"/>
  <c r="J42" i="1"/>
  <c r="P42" i="1" s="1"/>
  <c r="O41" i="1"/>
  <c r="M41" i="1"/>
  <c r="K41" i="1"/>
  <c r="J41" i="1"/>
  <c r="P41" i="1" s="1"/>
  <c r="O40" i="1"/>
  <c r="M40" i="1"/>
  <c r="K40" i="1"/>
  <c r="J40" i="1"/>
  <c r="P40" i="1" s="1"/>
  <c r="O39" i="1"/>
  <c r="M39" i="1"/>
  <c r="K39" i="1"/>
  <c r="J39" i="1"/>
  <c r="P39" i="1" s="1"/>
  <c r="Q46" i="1" s="1"/>
  <c r="Q45" i="1" l="1"/>
  <c r="Q47" i="1"/>
  <c r="P48" i="1"/>
  <c r="H28" i="1"/>
  <c r="H20" i="1" l="1"/>
  <c r="H33" i="1" s="1"/>
  <c r="I20" i="1"/>
  <c r="I33" i="1" s="1"/>
  <c r="G20" i="1"/>
  <c r="J2" i="1"/>
  <c r="O2" i="1"/>
  <c r="J3" i="1"/>
  <c r="O3" i="1"/>
  <c r="P3" i="1" s="1"/>
  <c r="O4" i="1"/>
  <c r="J5" i="1"/>
  <c r="O5" i="1"/>
  <c r="J6" i="1"/>
  <c r="O6" i="1"/>
  <c r="P6" i="1"/>
  <c r="J7" i="1"/>
  <c r="O7" i="1"/>
  <c r="P7" i="1" s="1"/>
  <c r="J19" i="1"/>
  <c r="O19" i="1"/>
  <c r="P19" i="1"/>
  <c r="J18" i="1"/>
  <c r="O18" i="1"/>
  <c r="P18" i="1" s="1"/>
  <c r="J17" i="1"/>
  <c r="O17" i="1"/>
  <c r="P17" i="1"/>
  <c r="J16" i="1"/>
  <c r="O16" i="1"/>
  <c r="P16" i="1" s="1"/>
  <c r="J15" i="1"/>
  <c r="O15" i="1"/>
  <c r="P15" i="1"/>
  <c r="J14" i="1"/>
  <c r="O14" i="1"/>
  <c r="J13" i="1"/>
  <c r="O13" i="1"/>
  <c r="J12" i="1"/>
  <c r="O12" i="1"/>
  <c r="P12" i="1" s="1"/>
  <c r="J11" i="1"/>
  <c r="P11" i="1" s="1"/>
  <c r="O11" i="1"/>
  <c r="J10" i="1"/>
  <c r="P10" i="1" s="1"/>
  <c r="O10" i="1"/>
  <c r="J9" i="1"/>
  <c r="O9" i="1"/>
  <c r="P9" i="1"/>
  <c r="J8" i="1"/>
  <c r="O8" i="1"/>
  <c r="P8" i="1" s="1"/>
  <c r="G23" i="1"/>
  <c r="G24" i="1" s="1"/>
  <c r="F20" i="1"/>
  <c r="L20" i="1"/>
  <c r="I28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7" i="1"/>
  <c r="I27" i="1"/>
  <c r="H25" i="1"/>
  <c r="H26" i="1" s="1"/>
  <c r="I25" i="1"/>
  <c r="I26" i="1" s="1"/>
  <c r="K19" i="1"/>
  <c r="R19" i="1" s="1"/>
  <c r="K18" i="1"/>
  <c r="R18" i="1" s="1"/>
  <c r="K17" i="1"/>
  <c r="R17" i="1" s="1"/>
  <c r="K16" i="1"/>
  <c r="R16" i="1" s="1"/>
  <c r="K15" i="1"/>
  <c r="R15" i="1" s="1"/>
  <c r="K14" i="1"/>
  <c r="R14" i="1" s="1"/>
  <c r="K13" i="1"/>
  <c r="R13" i="1" s="1"/>
  <c r="K12" i="1"/>
  <c r="R12" i="1" s="1"/>
  <c r="K11" i="1"/>
  <c r="R11" i="1" s="1"/>
  <c r="K10" i="1"/>
  <c r="R10" i="1" s="1"/>
  <c r="K9" i="1"/>
  <c r="R9" i="1" s="1"/>
  <c r="K8" i="1"/>
  <c r="R8" i="1" s="1"/>
  <c r="K7" i="1"/>
  <c r="R7" i="1" s="1"/>
  <c r="K6" i="1"/>
  <c r="R6" i="1" s="1"/>
  <c r="K5" i="1"/>
  <c r="R5" i="1" s="1"/>
  <c r="K3" i="1"/>
  <c r="R3" i="1" s="1"/>
  <c r="K2" i="1"/>
  <c r="R2" i="1" s="1"/>
  <c r="I23" i="1"/>
  <c r="I24" i="1" s="1"/>
  <c r="M20" i="1" l="1"/>
  <c r="P13" i="1"/>
  <c r="P14" i="1"/>
  <c r="P2" i="1"/>
  <c r="Q41" i="1"/>
  <c r="Q42" i="1"/>
  <c r="Q44" i="1"/>
  <c r="Q39" i="1"/>
  <c r="Q40" i="1"/>
  <c r="Q43" i="1"/>
  <c r="J28" i="1"/>
  <c r="J27" i="1"/>
  <c r="Q19" i="1"/>
  <c r="H31" i="1"/>
  <c r="S19" i="1"/>
  <c r="S17" i="1"/>
  <c r="S15" i="1"/>
  <c r="S13" i="1"/>
  <c r="S11" i="1"/>
  <c r="S9" i="1"/>
  <c r="S18" i="1"/>
  <c r="S16" i="1"/>
  <c r="S14" i="1"/>
  <c r="S12" i="1"/>
  <c r="S10" i="1"/>
  <c r="S8" i="1"/>
  <c r="Q8" i="1"/>
  <c r="Q10" i="1"/>
  <c r="Q12" i="1"/>
  <c r="Q14" i="1"/>
  <c r="Q16" i="1"/>
  <c r="Q18" i="1"/>
  <c r="Q9" i="1"/>
  <c r="Q11" i="1"/>
  <c r="Q13" i="1"/>
  <c r="Q15" i="1"/>
  <c r="Q17" i="1"/>
  <c r="J25" i="1"/>
  <c r="H29" i="1"/>
  <c r="J24" i="1"/>
  <c r="Q7" i="1"/>
  <c r="J23" i="1"/>
  <c r="J26" i="1"/>
  <c r="J20" i="1"/>
  <c r="J33" i="1"/>
  <c r="I32" i="1"/>
  <c r="H30" i="1"/>
  <c r="S7" i="1"/>
  <c r="S6" i="1"/>
  <c r="S2" i="1"/>
  <c r="K20" i="1"/>
  <c r="Q2" i="1"/>
  <c r="Q6" i="1"/>
  <c r="H32" i="1"/>
  <c r="J32" i="1" s="1"/>
  <c r="Q5" i="1"/>
</calcChain>
</file>

<file path=xl/sharedStrings.xml><?xml version="1.0" encoding="utf-8"?>
<sst xmlns="http://schemas.openxmlformats.org/spreadsheetml/2006/main" count="119" uniqueCount="57">
  <si>
    <t>State</t>
  </si>
  <si>
    <t xml:space="preserve"> Facility Name</t>
  </si>
  <si>
    <t xml:space="preserve"> Facility ID (ORISPL)</t>
  </si>
  <si>
    <t xml:space="preserve"> Unit ID</t>
  </si>
  <si>
    <t xml:space="preserve"> Year</t>
  </si>
  <si>
    <t xml:space="preserve"> Gross Load (MW-h)</t>
  </si>
  <si>
    <t xml:space="preserve"> SO2 (tons)</t>
  </si>
  <si>
    <t xml:space="preserve"> NOx (tons)</t>
  </si>
  <si>
    <t xml:space="preserve"> Heat Input (MMBtu)</t>
  </si>
  <si>
    <t>IL</t>
  </si>
  <si>
    <t>Coffeen</t>
  </si>
  <si>
    <t>Duck Creek</t>
  </si>
  <si>
    <t>Havana</t>
  </si>
  <si>
    <t>Newton</t>
  </si>
  <si>
    <t>Baldwin</t>
  </si>
  <si>
    <t>Hennepin</t>
  </si>
  <si>
    <t>Joppa</t>
  </si>
  <si>
    <t>ED Edwards</t>
  </si>
  <si>
    <t>SO2 Rate</t>
  </si>
  <si>
    <t>NOx Rate</t>
  </si>
  <si>
    <t>Tons</t>
  </si>
  <si>
    <t>Heat Input</t>
  </si>
  <si>
    <t>Rate</t>
  </si>
  <si>
    <t>Table 3</t>
  </si>
  <si>
    <t>Table 4</t>
  </si>
  <si>
    <t>Table 5</t>
  </si>
  <si>
    <t>Table 6</t>
  </si>
  <si>
    <t>Capacity Factor</t>
  </si>
  <si>
    <t>Nameplate Capacity (MW)</t>
  </si>
  <si>
    <t>Table 7</t>
  </si>
  <si>
    <t>Table 8</t>
  </si>
  <si>
    <t>Nominal Capacity (mmBtu/hour)</t>
  </si>
  <si>
    <t>Max Heat Input</t>
  </si>
  <si>
    <t>Max SO2 tons</t>
  </si>
  <si>
    <t>Table 9</t>
  </si>
  <si>
    <t>Max Group SO2 Rate</t>
  </si>
  <si>
    <t>Max NOx Tons</t>
  </si>
  <si>
    <t>Table 16</t>
  </si>
  <si>
    <t>Table 14</t>
  </si>
  <si>
    <t>Table 12</t>
  </si>
  <si>
    <t>Old Ameren NOx Emissions Max Heat Input</t>
  </si>
  <si>
    <t>Dynegy Group SO2 Emissions at Max Heat Input</t>
  </si>
  <si>
    <t>Dynegy Group NOx Emissions at Max Heat Input</t>
  </si>
  <si>
    <t>Table 11</t>
  </si>
  <si>
    <t>Table 10:</t>
  </si>
  <si>
    <t>Combined MPS SO2 Minus Baldwin 1 and 3</t>
  </si>
  <si>
    <t>Combined MPS NOx  Minus Baldwin 1 and 3</t>
  </si>
  <si>
    <t>Dynegy Group 2017 SO2 Emissions</t>
  </si>
  <si>
    <t>Dynegy Group 2017 SO2 Emissions Minus Baldwin 1, 3</t>
  </si>
  <si>
    <t>Dynegy Group 2017 NOx Emissions</t>
  </si>
  <si>
    <t>Dynegy Group 2017 NOx Emissions Minus Baldwin 1, 3</t>
  </si>
  <si>
    <t>Old Ameren Group 2017 SO2 Emissions</t>
  </si>
  <si>
    <t>Old Ameren Group 2017 NOx Emissions</t>
  </si>
  <si>
    <t>Max SO2 Tons</t>
  </si>
  <si>
    <t>Max Group NOx Rate</t>
  </si>
  <si>
    <t>NOTE: 2016 Max SO2 Tons and Max NOx Tons</t>
  </si>
  <si>
    <t>Combined MPS SO2 Emissions at Max Heat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</si>
</sst>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" fontId="0" fillId="0" borderId="0" xfId="0" applyNumberFormat="1"/>
    <xf numFmtId="0" fontId="16" fillId="0" borderId="10" xfId="0" applyFont="1" applyBorder="1" applyAlignment="1">
      <alignment wrapText="1"/>
    </xf>
    <xf numFmtId="0" fontId="0" fillId="0" borderId="10" xfId="0" applyBorder="1"/>
    <xf numFmtId="1" fontId="0" fillId="0" borderId="10" xfId="0" applyNumberFormat="1" applyBorder="1"/>
    <xf numFmtId="165" fontId="0" fillId="0" borderId="10" xfId="0" applyNumberFormat="1" applyBorder="1"/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  <xf numFmtId="0" fontId="16" fillId="0" borderId="10" xfId="0" applyFont="1" applyFill="1" applyBorder="1" applyAlignment="1">
      <alignment wrapText="1"/>
    </xf>
    <xf numFmtId="9" fontId="0" fillId="0" borderId="10" xfId="0" applyNumberFormat="1" applyBorder="1"/>
    <xf numFmtId="0" fontId="16" fillId="0" borderId="10" xfId="0" applyFont="1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33" borderId="10" xfId="0" applyNumberFormat="1" applyFill="1" applyBorder="1"/>
    <xf numFmtId="0" fontId="16" fillId="33" borderId="0" xfId="0" applyFont="1" applyFill="1"/>
    <xf numFmtId="0" fontId="0" fillId="33" borderId="0" xfId="0" applyFill="1"/>
    <xf numFmtId="165" fontId="0" fillId="0" borderId="10" xfId="0" applyNumberFormat="1" applyFill="1" applyBorder="1"/>
    <xf numFmtId="0" fontId="16" fillId="0" borderId="0" xfId="0" applyFont="1"/>
    <xf numFmtId="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workbookViewId="0">
      <selection activeCell="X5" sqref="X5"/>
    </sheetView>
  </sheetViews>
  <sheetFormatPr defaultRowHeight="15" x14ac:dyDescent="0.25"/>
  <cols>
    <col min="1" max="1" width="5.7109375" customWidth="1"/>
    <col min="2" max="2" width="11.42578125" customWidth="1"/>
    <col min="3" max="3" width="10.140625" customWidth="1"/>
    <col min="4" max="4" width="5.140625" customWidth="1"/>
    <col min="5" max="5" width="6" customWidth="1"/>
    <col min="6" max="6" width="9.42578125" customWidth="1"/>
    <col min="7" max="7" width="6.85546875" customWidth="1"/>
    <col min="8" max="8" width="7.28515625" customWidth="1"/>
    <col min="9" max="9" width="10.42578125" customWidth="1"/>
    <col min="10" max="10" width="9.140625" customWidth="1"/>
    <col min="12" max="12" width="10.5703125" customWidth="1"/>
    <col min="16" max="16" width="6.42578125" customWidth="1"/>
    <col min="18" max="18" width="6.7109375" customWidth="1"/>
    <col min="19" max="19" width="8.140625" customWidth="1"/>
  </cols>
  <sheetData>
    <row r="1" spans="1:24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18</v>
      </c>
      <c r="K1" s="2" t="s">
        <v>19</v>
      </c>
      <c r="L1" s="9" t="s">
        <v>28</v>
      </c>
      <c r="M1" s="9" t="s">
        <v>27</v>
      </c>
      <c r="N1" s="9" t="s">
        <v>31</v>
      </c>
      <c r="O1" s="9" t="s">
        <v>32</v>
      </c>
      <c r="P1" s="9" t="s">
        <v>53</v>
      </c>
      <c r="Q1" s="9" t="s">
        <v>35</v>
      </c>
      <c r="R1" s="9" t="s">
        <v>36</v>
      </c>
      <c r="S1" s="9" t="s">
        <v>54</v>
      </c>
    </row>
    <row r="2" spans="1:24" x14ac:dyDescent="0.25">
      <c r="A2" s="3" t="s">
        <v>9</v>
      </c>
      <c r="B2" s="3" t="s">
        <v>14</v>
      </c>
      <c r="C2" s="3">
        <v>889</v>
      </c>
      <c r="D2" s="3">
        <v>1</v>
      </c>
      <c r="E2" s="3">
        <v>2017</v>
      </c>
      <c r="F2" s="4">
        <v>4256973</v>
      </c>
      <c r="G2" s="4">
        <v>1504.5</v>
      </c>
      <c r="H2" s="4">
        <v>1592.9</v>
      </c>
      <c r="I2" s="4">
        <v>38824663</v>
      </c>
      <c r="J2" s="5">
        <f>(G2*2000)/I2</f>
        <v>7.7502282505323997E-2</v>
      </c>
      <c r="K2" s="5">
        <f>(H2*2000)/I2</f>
        <v>8.2056088935015356E-2</v>
      </c>
      <c r="L2" s="3">
        <v>625</v>
      </c>
      <c r="M2" s="10">
        <f>F2/(L2*8760)</f>
        <v>0.7775293150684931</v>
      </c>
      <c r="N2" s="3">
        <v>6439</v>
      </c>
      <c r="O2" s="3">
        <f>N2*8760</f>
        <v>56405640</v>
      </c>
      <c r="P2" s="4">
        <f>(J2*O2)/2000</f>
        <v>2185.7829230868015</v>
      </c>
      <c r="Q2" s="5">
        <f>(P2*2000)/O2</f>
        <v>7.7502282505323997E-2</v>
      </c>
      <c r="R2" s="4">
        <f>(K2*O2)/2000</f>
        <v>2314.2131061382297</v>
      </c>
      <c r="S2" s="5">
        <f>(R2*2000)/O2</f>
        <v>8.2056088935015356E-2</v>
      </c>
    </row>
    <row r="3" spans="1:24" x14ac:dyDescent="0.25">
      <c r="A3" s="3" t="s">
        <v>9</v>
      </c>
      <c r="B3" s="3" t="s">
        <v>14</v>
      </c>
      <c r="C3" s="3">
        <v>889</v>
      </c>
      <c r="D3" s="3">
        <v>2</v>
      </c>
      <c r="E3" s="3">
        <v>2017</v>
      </c>
      <c r="F3" s="4">
        <v>4248869</v>
      </c>
      <c r="G3" s="4">
        <v>1617.5</v>
      </c>
      <c r="H3" s="4">
        <v>1638.4</v>
      </c>
      <c r="I3" s="4">
        <v>40385824</v>
      </c>
      <c r="J3" s="5">
        <f t="shared" ref="J3:J19" si="0">(G3*2000)/I3</f>
        <v>8.0102364631708389E-2</v>
      </c>
      <c r="K3" s="5">
        <f t="shared" ref="K3:K19" si="1">(H3*2000)/I3</f>
        <v>8.1137381275172199E-2</v>
      </c>
      <c r="L3" s="3">
        <v>635</v>
      </c>
      <c r="M3" s="10">
        <f t="shared" ref="M3:M20" si="2">F3/(L3*8760)</f>
        <v>0.76382788624024733</v>
      </c>
      <c r="N3" s="3">
        <v>5985</v>
      </c>
      <c r="O3" s="3">
        <f t="shared" ref="O3:O19" si="3">N3*8760</f>
        <v>52428600</v>
      </c>
      <c r="P3" s="4">
        <f t="shared" ref="P3:P19" si="4">(J3*O3)/2000</f>
        <v>2099.8274171649932</v>
      </c>
      <c r="Q3" s="5">
        <f>((P2+P3)*2000)/(O2+O3)</f>
        <v>7.8754817238615257E-2</v>
      </c>
      <c r="R3" s="4">
        <f t="shared" ref="R3:R19" si="5">(K3*O3)/2000</f>
        <v>2126.9596539617464</v>
      </c>
      <c r="S3" s="5">
        <f>((R2+R3)*2000)/(O2+O3)</f>
        <v>8.1613520893791813E-2</v>
      </c>
    </row>
    <row r="4" spans="1:24" x14ac:dyDescent="0.25">
      <c r="A4" s="3" t="s">
        <v>9</v>
      </c>
      <c r="B4" s="3" t="s">
        <v>14</v>
      </c>
      <c r="C4" s="3">
        <v>889</v>
      </c>
      <c r="D4" s="3">
        <v>3</v>
      </c>
      <c r="E4" s="3">
        <v>2017</v>
      </c>
      <c r="F4" s="4">
        <v>0</v>
      </c>
      <c r="G4" s="4">
        <v>0</v>
      </c>
      <c r="H4" s="4">
        <v>0</v>
      </c>
      <c r="I4" s="4">
        <v>0</v>
      </c>
      <c r="J4" s="5">
        <v>0</v>
      </c>
      <c r="K4" s="5">
        <v>0</v>
      </c>
      <c r="L4" s="3">
        <v>635</v>
      </c>
      <c r="M4" s="10">
        <f t="shared" si="2"/>
        <v>0</v>
      </c>
      <c r="N4" s="3">
        <v>6400</v>
      </c>
      <c r="O4" s="3">
        <f t="shared" si="3"/>
        <v>56064000</v>
      </c>
      <c r="P4" s="19">
        <v>2137</v>
      </c>
      <c r="Q4" s="22">
        <f>((P2+P3+P4)*2000)/(O2+O3+O4)</f>
        <v>7.7897864043325077E-2</v>
      </c>
      <c r="R4" s="19">
        <v>2556</v>
      </c>
      <c r="S4" s="22">
        <f>((R2+R3+R4)*2000)/(O2+O3+O4)</f>
        <v>8.4866554792822249E-2</v>
      </c>
      <c r="T4" s="20" t="s">
        <v>55</v>
      </c>
      <c r="U4" s="21"/>
      <c r="V4" s="21"/>
      <c r="W4" s="21"/>
      <c r="X4" s="21"/>
    </row>
    <row r="5" spans="1:24" x14ac:dyDescent="0.25">
      <c r="A5" s="3" t="s">
        <v>9</v>
      </c>
      <c r="B5" s="3" t="s">
        <v>12</v>
      </c>
      <c r="C5" s="3">
        <v>891</v>
      </c>
      <c r="D5" s="3">
        <v>9</v>
      </c>
      <c r="E5" s="3">
        <v>2017</v>
      </c>
      <c r="F5" s="4">
        <v>2848787</v>
      </c>
      <c r="G5" s="4">
        <v>1089.8</v>
      </c>
      <c r="H5" s="4">
        <v>1240</v>
      </c>
      <c r="I5" s="4">
        <v>30567133</v>
      </c>
      <c r="J5" s="5">
        <f t="shared" si="0"/>
        <v>7.1305346170345771E-2</v>
      </c>
      <c r="K5" s="5">
        <f t="shared" si="1"/>
        <v>8.1132895257137794E-2</v>
      </c>
      <c r="L5" s="3">
        <v>488</v>
      </c>
      <c r="M5" s="10">
        <f t="shared" si="2"/>
        <v>0.66640162998727448</v>
      </c>
      <c r="N5" s="3">
        <v>5518</v>
      </c>
      <c r="O5" s="3">
        <f t="shared" si="3"/>
        <v>48337680</v>
      </c>
      <c r="P5" s="4">
        <f>(J5*O5)/2000</f>
        <v>1723.3675027356999</v>
      </c>
      <c r="Q5" s="5">
        <f>((P2+P3+P4+P5)*2000)/(O2+O3+O4+O5)</f>
        <v>7.6403429994228889E-2</v>
      </c>
      <c r="R5" s="4">
        <f t="shared" si="5"/>
        <v>1960.8879642065222</v>
      </c>
      <c r="S5" s="5">
        <f>((R2+R3+R4+R5)*2000)/(O2+O3+O4+O5)</f>
        <v>8.4020185007352421E-2</v>
      </c>
    </row>
    <row r="6" spans="1:24" x14ac:dyDescent="0.25">
      <c r="A6" s="3" t="s">
        <v>9</v>
      </c>
      <c r="B6" s="3" t="s">
        <v>15</v>
      </c>
      <c r="C6" s="3">
        <v>892</v>
      </c>
      <c r="D6" s="3">
        <v>1</v>
      </c>
      <c r="E6" s="3">
        <v>2017</v>
      </c>
      <c r="F6" s="4">
        <v>438327</v>
      </c>
      <c r="G6" s="4">
        <v>1123.5</v>
      </c>
      <c r="H6" s="4">
        <v>327.5</v>
      </c>
      <c r="I6" s="4">
        <v>4508524</v>
      </c>
      <c r="J6" s="5">
        <f t="shared" si="0"/>
        <v>0.49838927329653787</v>
      </c>
      <c r="K6" s="5">
        <f t="shared" si="1"/>
        <v>0.14528036226490088</v>
      </c>
      <c r="L6" s="3">
        <v>75</v>
      </c>
      <c r="M6" s="10">
        <f t="shared" si="2"/>
        <v>0.66716438356164387</v>
      </c>
      <c r="N6" s="3">
        <v>802</v>
      </c>
      <c r="O6" s="3">
        <f t="shared" si="3"/>
        <v>7025520</v>
      </c>
      <c r="P6" s="4">
        <f t="shared" si="4"/>
        <v>1750.7219036651463</v>
      </c>
      <c r="Q6" s="5">
        <f>((P2+P3+P4+P5+P6)*2000)/(O2+O3+O4+O5+O6)</f>
        <v>8.9863207528768002E-2</v>
      </c>
      <c r="R6" s="4">
        <f t="shared" si="5"/>
        <v>510.33504534965317</v>
      </c>
      <c r="S6" s="5">
        <f>((R2+R3+R4+R5+R6)*2000)/(O2+O3+O4+O5+O6)</f>
        <v>8.5974156617301248E-2</v>
      </c>
    </row>
    <row r="7" spans="1:24" x14ac:dyDescent="0.25">
      <c r="A7" s="3" t="s">
        <v>9</v>
      </c>
      <c r="B7" s="3" t="s">
        <v>15</v>
      </c>
      <c r="C7" s="3">
        <v>892</v>
      </c>
      <c r="D7" s="3">
        <v>2</v>
      </c>
      <c r="E7" s="3">
        <v>2017</v>
      </c>
      <c r="F7" s="4">
        <v>1378893</v>
      </c>
      <c r="G7" s="4">
        <v>3495</v>
      </c>
      <c r="H7" s="4">
        <v>1030.2</v>
      </c>
      <c r="I7" s="4">
        <v>14201402</v>
      </c>
      <c r="J7" s="5">
        <f t="shared" si="0"/>
        <v>0.49220492455604031</v>
      </c>
      <c r="K7" s="5">
        <f t="shared" si="1"/>
        <v>0.14508426703222682</v>
      </c>
      <c r="L7" s="3">
        <v>231</v>
      </c>
      <c r="M7" s="10">
        <f t="shared" si="2"/>
        <v>0.68141937970705091</v>
      </c>
      <c r="N7" s="3">
        <v>2518</v>
      </c>
      <c r="O7" s="3">
        <f t="shared" si="3"/>
        <v>22057680</v>
      </c>
      <c r="P7" s="4">
        <f t="shared" si="4"/>
        <v>5428.4493601406393</v>
      </c>
      <c r="Q7" s="5">
        <f>((P2+P3+P4+P5+P6+P7)*2000)/(O2+O3+O4+O5+O6+O7)</f>
        <v>0.12648732883144576</v>
      </c>
      <c r="R7" s="4">
        <f t="shared" si="5"/>
        <v>1600.1111676157045</v>
      </c>
      <c r="S7" s="5">
        <f>((R2+R3+R4+R5+R6+R7)*2000)/(O2+O3+O4+O5+O6+O7)</f>
        <v>9.135479641286133E-2</v>
      </c>
    </row>
    <row r="8" spans="1:24" x14ac:dyDescent="0.25">
      <c r="A8" s="3" t="s">
        <v>9</v>
      </c>
      <c r="B8" s="3" t="s">
        <v>10</v>
      </c>
      <c r="C8" s="3">
        <v>861</v>
      </c>
      <c r="D8" s="3">
        <v>1</v>
      </c>
      <c r="E8" s="3">
        <v>2017</v>
      </c>
      <c r="F8" s="4">
        <v>2149649</v>
      </c>
      <c r="G8" s="4">
        <v>18.8</v>
      </c>
      <c r="H8" s="4">
        <v>698.8</v>
      </c>
      <c r="I8" s="4">
        <v>19939412</v>
      </c>
      <c r="J8" s="5">
        <f t="shared" si="0"/>
        <v>1.8857125776828325E-3</v>
      </c>
      <c r="K8" s="5">
        <f t="shared" si="1"/>
        <v>7.0092337727912943E-2</v>
      </c>
      <c r="L8" s="3">
        <v>389</v>
      </c>
      <c r="M8" s="10">
        <f t="shared" si="2"/>
        <v>0.63083218884623959</v>
      </c>
      <c r="N8" s="3">
        <v>3282</v>
      </c>
      <c r="O8" s="3">
        <f t="shared" si="3"/>
        <v>28750320</v>
      </c>
      <c r="P8" s="4">
        <f t="shared" si="4"/>
        <v>27.107420018203147</v>
      </c>
      <c r="Q8" s="5">
        <f>(P8*2000)/O8</f>
        <v>1.8857125776828325E-3</v>
      </c>
      <c r="R8" s="4">
        <f t="shared" si="5"/>
        <v>1007.588569612785</v>
      </c>
      <c r="S8" s="5">
        <f>(R8*2000)/O8</f>
        <v>7.0092337727912943E-2</v>
      </c>
    </row>
    <row r="9" spans="1:24" x14ac:dyDescent="0.25">
      <c r="A9" s="3" t="s">
        <v>9</v>
      </c>
      <c r="B9" s="3" t="s">
        <v>10</v>
      </c>
      <c r="C9" s="3">
        <v>861</v>
      </c>
      <c r="D9" s="3">
        <v>2</v>
      </c>
      <c r="E9" s="3">
        <v>2017</v>
      </c>
      <c r="F9" s="4">
        <v>3960975</v>
      </c>
      <c r="G9" s="4">
        <v>29.1</v>
      </c>
      <c r="H9" s="4">
        <v>1782.6</v>
      </c>
      <c r="I9" s="4">
        <v>39101271</v>
      </c>
      <c r="J9" s="5">
        <f t="shared" si="0"/>
        <v>1.4884426646898511E-3</v>
      </c>
      <c r="K9" s="5">
        <f t="shared" si="1"/>
        <v>9.1178621789557684E-2</v>
      </c>
      <c r="L9" s="3">
        <v>617</v>
      </c>
      <c r="M9" s="10">
        <f t="shared" si="2"/>
        <v>0.73284618458737594</v>
      </c>
      <c r="N9" s="3">
        <v>5544</v>
      </c>
      <c r="O9" s="3">
        <f t="shared" si="3"/>
        <v>48565440</v>
      </c>
      <c r="P9" s="4">
        <f t="shared" si="4"/>
        <v>36.143436462717538</v>
      </c>
      <c r="Q9" s="5">
        <f>((P8+P9)*2000)/(O8+O9)</f>
        <v>1.6361698179238149E-3</v>
      </c>
      <c r="R9" s="4">
        <f t="shared" si="5"/>
        <v>2214.064942901728</v>
      </c>
      <c r="S9" s="5">
        <f>((R8+R9)*2000)/(O8+O9)</f>
        <v>8.3337563066430781E-2</v>
      </c>
    </row>
    <row r="10" spans="1:24" x14ac:dyDescent="0.25">
      <c r="A10" s="3" t="s">
        <v>9</v>
      </c>
      <c r="B10" s="3" t="s">
        <v>11</v>
      </c>
      <c r="C10" s="3">
        <v>6016</v>
      </c>
      <c r="D10" s="3">
        <v>1</v>
      </c>
      <c r="E10" s="3">
        <v>2017</v>
      </c>
      <c r="F10" s="4">
        <v>2166840</v>
      </c>
      <c r="G10" s="4">
        <v>24.9</v>
      </c>
      <c r="H10" s="4">
        <v>1478.2</v>
      </c>
      <c r="I10" s="4">
        <v>19985699</v>
      </c>
      <c r="J10" s="5">
        <f t="shared" si="0"/>
        <v>2.4917817485392928E-3</v>
      </c>
      <c r="K10" s="5">
        <f t="shared" si="1"/>
        <v>0.14792577432493104</v>
      </c>
      <c r="L10" s="3">
        <v>441</v>
      </c>
      <c r="M10" s="10">
        <f t="shared" si="2"/>
        <v>0.56089833193551397</v>
      </c>
      <c r="N10" s="3">
        <v>5025</v>
      </c>
      <c r="O10" s="3">
        <f t="shared" si="3"/>
        <v>44019000</v>
      </c>
      <c r="P10" s="4">
        <f>(J10*O10)/2000</f>
        <v>54.842870394475568</v>
      </c>
      <c r="Q10" s="5">
        <f>((P8+P9+P10)*2000)/(O8+O9+O10)</f>
        <v>1.9465770052274592E-3</v>
      </c>
      <c r="R10" s="4">
        <f t="shared" si="5"/>
        <v>3255.7723300045695</v>
      </c>
      <c r="S10" s="5">
        <f>((R8+R9+R10)*2000)/(O8+O9+O10)</f>
        <v>0.1067695002243229</v>
      </c>
    </row>
    <row r="11" spans="1:24" x14ac:dyDescent="0.25">
      <c r="A11" s="3" t="s">
        <v>9</v>
      </c>
      <c r="B11" s="3" t="s">
        <v>17</v>
      </c>
      <c r="C11" s="3">
        <v>856</v>
      </c>
      <c r="D11" s="3">
        <v>2</v>
      </c>
      <c r="E11" s="3">
        <v>2017</v>
      </c>
      <c r="F11" s="4">
        <v>1262936</v>
      </c>
      <c r="G11" s="4">
        <v>2726</v>
      </c>
      <c r="H11" s="4">
        <v>1318.4</v>
      </c>
      <c r="I11" s="4">
        <v>13212705</v>
      </c>
      <c r="J11" s="5">
        <f t="shared" si="0"/>
        <v>0.41263314362955961</v>
      </c>
      <c r="K11" s="5">
        <f t="shared" si="1"/>
        <v>0.19956549396963</v>
      </c>
      <c r="L11" s="3">
        <v>281</v>
      </c>
      <c r="M11" s="10">
        <f t="shared" si="2"/>
        <v>0.5130632606964689</v>
      </c>
      <c r="N11" s="3">
        <v>3321</v>
      </c>
      <c r="O11" s="3">
        <f t="shared" si="3"/>
        <v>29091960</v>
      </c>
      <c r="P11" s="4">
        <f t="shared" si="4"/>
        <v>6002.1534545727018</v>
      </c>
      <c r="Q11" s="5">
        <f>((P8+P9+P10+P11)*2000)/(O8+O9+O10+O11)</f>
        <v>8.1371809229744518E-2</v>
      </c>
      <c r="R11" s="4">
        <f t="shared" si="5"/>
        <v>2902.8756839723587</v>
      </c>
      <c r="S11" s="5">
        <f>((R8+R9+R10+R11)*2000)/(O8+O9+O10+O11)</f>
        <v>0.12471589524110399</v>
      </c>
    </row>
    <row r="12" spans="1:24" x14ac:dyDescent="0.25">
      <c r="A12" s="3" t="s">
        <v>9</v>
      </c>
      <c r="B12" s="3" t="s">
        <v>17</v>
      </c>
      <c r="C12" s="3">
        <v>856</v>
      </c>
      <c r="D12" s="3">
        <v>3</v>
      </c>
      <c r="E12" s="3">
        <v>2017</v>
      </c>
      <c r="F12" s="4">
        <v>2046863</v>
      </c>
      <c r="G12" s="4">
        <v>3665.5</v>
      </c>
      <c r="H12" s="4">
        <v>787.4</v>
      </c>
      <c r="I12" s="4">
        <v>17698112</v>
      </c>
      <c r="J12" s="5">
        <f t="shared" si="0"/>
        <v>0.41422497495778082</v>
      </c>
      <c r="K12" s="5">
        <f t="shared" si="1"/>
        <v>8.898124274498885E-2</v>
      </c>
      <c r="L12" s="3">
        <v>364</v>
      </c>
      <c r="M12" s="10">
        <f t="shared" si="2"/>
        <v>0.64192351598173514</v>
      </c>
      <c r="N12" s="3">
        <v>4594</v>
      </c>
      <c r="O12" s="3">
        <f t="shared" si="3"/>
        <v>40243440</v>
      </c>
      <c r="P12" s="4">
        <f t="shared" si="4"/>
        <v>8334.9189631074787</v>
      </c>
      <c r="Q12" s="5">
        <f>((P8+P9+P10+P11+P12)*2000)/(O8+O9+O10+O11+O12)</f>
        <v>0.15162483887940909</v>
      </c>
      <c r="R12" s="4">
        <f t="shared" si="5"/>
        <v>1790.455651766697</v>
      </c>
      <c r="S12" s="5">
        <f>((R8+R9+R10+R11+R12)*2000)/(O8+O9+O10+O11+O12)</f>
        <v>0.11717362777959738</v>
      </c>
    </row>
    <row r="13" spans="1:24" x14ac:dyDescent="0.25">
      <c r="A13" s="3" t="s">
        <v>9</v>
      </c>
      <c r="B13" s="3" t="s">
        <v>16</v>
      </c>
      <c r="C13" s="3">
        <v>887</v>
      </c>
      <c r="D13" s="3">
        <v>1</v>
      </c>
      <c r="E13" s="3">
        <v>2017</v>
      </c>
      <c r="F13" s="4">
        <v>875026</v>
      </c>
      <c r="G13" s="4">
        <v>2157.6999999999998</v>
      </c>
      <c r="H13" s="4">
        <v>521.6</v>
      </c>
      <c r="I13" s="4">
        <v>8983253</v>
      </c>
      <c r="J13" s="5">
        <f t="shared" si="0"/>
        <v>0.4803827744804694</v>
      </c>
      <c r="K13" s="5">
        <f t="shared" si="1"/>
        <v>0.11612719802058341</v>
      </c>
      <c r="L13" s="3">
        <v>183</v>
      </c>
      <c r="M13" s="10">
        <f t="shared" si="2"/>
        <v>0.54584050702397879</v>
      </c>
      <c r="N13" s="3">
        <v>2300</v>
      </c>
      <c r="O13" s="3">
        <f t="shared" si="3"/>
        <v>20148000</v>
      </c>
      <c r="P13" s="4">
        <f t="shared" si="4"/>
        <v>4839.3760701162491</v>
      </c>
      <c r="Q13" s="5">
        <f>((P8+P9+P10+P11+P12+P13)*2000)/(O8+O9+O10+O11+O12+O13)</f>
        <v>0.18304440390402638</v>
      </c>
      <c r="R13" s="4">
        <f t="shared" si="5"/>
        <v>1169.8653928593571</v>
      </c>
      <c r="S13" s="5">
        <f>((R8+R9+R10+R11+R12+R13)*2000)/(O8+O9+O10+O11+O12+O13)</f>
        <v>0.1170736199492254</v>
      </c>
    </row>
    <row r="14" spans="1:24" x14ac:dyDescent="0.25">
      <c r="A14" s="3" t="s">
        <v>9</v>
      </c>
      <c r="B14" s="3" t="s">
        <v>16</v>
      </c>
      <c r="C14" s="3">
        <v>887</v>
      </c>
      <c r="D14" s="3">
        <v>2</v>
      </c>
      <c r="E14" s="3">
        <v>2017</v>
      </c>
      <c r="F14" s="4">
        <v>801348</v>
      </c>
      <c r="G14" s="4">
        <v>1955.5</v>
      </c>
      <c r="H14" s="4">
        <v>487.4</v>
      </c>
      <c r="I14" s="4">
        <v>8140886</v>
      </c>
      <c r="J14" s="5">
        <f t="shared" si="0"/>
        <v>0.48041453964593045</v>
      </c>
      <c r="K14" s="5">
        <f t="shared" si="1"/>
        <v>0.11974126649114114</v>
      </c>
      <c r="L14" s="3">
        <v>183</v>
      </c>
      <c r="M14" s="10">
        <f t="shared" si="2"/>
        <v>0.49988023055617936</v>
      </c>
      <c r="N14" s="3">
        <v>2300</v>
      </c>
      <c r="O14" s="3">
        <f t="shared" si="3"/>
        <v>20148000</v>
      </c>
      <c r="P14" s="4">
        <f t="shared" si="4"/>
        <v>4839.6960723931033</v>
      </c>
      <c r="Q14" s="5">
        <f>((P8+P9+P10+P11+P12+P13+P14)*2000)/(O8+O9+O10+O11+O12+O13+O14)</f>
        <v>0.20898505899794959</v>
      </c>
      <c r="R14" s="4">
        <f t="shared" si="5"/>
        <v>1206.2735186317559</v>
      </c>
      <c r="S14" s="5">
        <f>((R8+R9+R10+R11+R12+R13+R14)*2000)/(O8+O9+O10+O11+O12+O13+O14)</f>
        <v>0.1173063282495518</v>
      </c>
    </row>
    <row r="15" spans="1:24" x14ac:dyDescent="0.25">
      <c r="A15" s="3" t="s">
        <v>9</v>
      </c>
      <c r="B15" s="3" t="s">
        <v>16</v>
      </c>
      <c r="C15" s="3">
        <v>887</v>
      </c>
      <c r="D15" s="3">
        <v>3</v>
      </c>
      <c r="E15" s="3">
        <v>2017</v>
      </c>
      <c r="F15" s="4">
        <v>685802</v>
      </c>
      <c r="G15" s="4">
        <v>1702</v>
      </c>
      <c r="H15" s="4">
        <v>400</v>
      </c>
      <c r="I15" s="4">
        <v>7034467</v>
      </c>
      <c r="J15" s="5">
        <f t="shared" si="0"/>
        <v>0.48390304482201707</v>
      </c>
      <c r="K15" s="5">
        <f t="shared" si="1"/>
        <v>0.11372574496404632</v>
      </c>
      <c r="L15" s="3">
        <v>183</v>
      </c>
      <c r="M15" s="10">
        <f t="shared" si="2"/>
        <v>0.42780272974524042</v>
      </c>
      <c r="N15" s="3">
        <v>2300</v>
      </c>
      <c r="O15" s="3">
        <f t="shared" si="3"/>
        <v>20148000</v>
      </c>
      <c r="P15" s="4">
        <f t="shared" si="4"/>
        <v>4874.8392735369998</v>
      </c>
      <c r="Q15" s="5">
        <f>((P8+P9+P10+P11+P12+P13+P14+P15)*2000)/(O8+O9+O10+O11+O12+O13+O14+O15)</f>
        <v>0.23104294525328187</v>
      </c>
      <c r="R15" s="4">
        <f t="shared" si="5"/>
        <v>1145.6731547678028</v>
      </c>
      <c r="S15" s="5">
        <f>((R8+R9+R10+R11+R12+R13+R14+R15)*2000)/(O8+O9+O10+O11+O12+O13+O14+O15)</f>
        <v>0.11701904221185339</v>
      </c>
    </row>
    <row r="16" spans="1:24" x14ac:dyDescent="0.25">
      <c r="A16" s="3" t="s">
        <v>9</v>
      </c>
      <c r="B16" s="3" t="s">
        <v>16</v>
      </c>
      <c r="C16" s="3">
        <v>887</v>
      </c>
      <c r="D16" s="3">
        <v>4</v>
      </c>
      <c r="E16" s="3">
        <v>2017</v>
      </c>
      <c r="F16" s="4">
        <v>530810</v>
      </c>
      <c r="G16" s="4">
        <v>1265.5</v>
      </c>
      <c r="H16" s="4">
        <v>304.10000000000002</v>
      </c>
      <c r="I16" s="4">
        <v>5244525</v>
      </c>
      <c r="J16" s="5">
        <f t="shared" si="0"/>
        <v>0.48259851940833537</v>
      </c>
      <c r="K16" s="5">
        <f t="shared" si="1"/>
        <v>0.1159685576863491</v>
      </c>
      <c r="L16" s="3">
        <v>183</v>
      </c>
      <c r="M16" s="10">
        <f t="shared" si="2"/>
        <v>0.33111884622102455</v>
      </c>
      <c r="N16" s="3">
        <v>2300</v>
      </c>
      <c r="O16" s="3">
        <f t="shared" si="3"/>
        <v>20148000</v>
      </c>
      <c r="P16" s="4">
        <f t="shared" si="4"/>
        <v>4861.69748451957</v>
      </c>
      <c r="Q16" s="5">
        <f>((P8+P9+P10+P11+P12+P13+P14+P15+P16)*2000)/(O8+O9+O10+O11+O12+O13+O14+O15+O16)</f>
        <v>0.24972723836691049</v>
      </c>
      <c r="R16" s="4">
        <f t="shared" si="5"/>
        <v>1168.2672501322809</v>
      </c>
      <c r="S16" s="5">
        <f>((R8+R9+R10+R11+R12+R13+R14+R15+R16)*2000)/(O8+O9+O10+O11+O12+O13+O14+O15+O16)</f>
        <v>0.11694101746184822</v>
      </c>
    </row>
    <row r="17" spans="1:19" x14ac:dyDescent="0.25">
      <c r="A17" s="3" t="s">
        <v>9</v>
      </c>
      <c r="B17" s="3" t="s">
        <v>16</v>
      </c>
      <c r="C17" s="3">
        <v>887</v>
      </c>
      <c r="D17" s="3">
        <v>5</v>
      </c>
      <c r="E17" s="3">
        <v>2017</v>
      </c>
      <c r="F17" s="4">
        <v>627033</v>
      </c>
      <c r="G17" s="4">
        <v>1547.4</v>
      </c>
      <c r="H17" s="4">
        <v>352.9</v>
      </c>
      <c r="I17" s="4">
        <v>6357587</v>
      </c>
      <c r="J17" s="5">
        <f t="shared" si="0"/>
        <v>0.48678846235214712</v>
      </c>
      <c r="K17" s="5">
        <f t="shared" si="1"/>
        <v>0.1110169628823011</v>
      </c>
      <c r="L17" s="3">
        <v>183</v>
      </c>
      <c r="M17" s="10">
        <f t="shared" si="2"/>
        <v>0.39114267534995134</v>
      </c>
      <c r="N17" s="3">
        <v>2300</v>
      </c>
      <c r="O17" s="3">
        <f t="shared" si="3"/>
        <v>20148000</v>
      </c>
      <c r="P17" s="4">
        <f t="shared" si="4"/>
        <v>4903.9069697355299</v>
      </c>
      <c r="Q17" s="5">
        <f>((P8+P9+P10+P11+P12+P13+P14+P15+P16+P17)*2000)/(O8+O9+O10+O11+O12+O13+O14+O15+O16+O17)</f>
        <v>0.26611757129440533</v>
      </c>
      <c r="R17" s="4">
        <f t="shared" si="5"/>
        <v>1118.3848840763012</v>
      </c>
      <c r="S17" s="5">
        <f>((R8+R9+R10+R11+R12+R13+R14+R15+R16+R17)*2000)/(O8+O9+O10+O11+O12+O13+O14+O15+O16+O17)</f>
        <v>0.11653143032985286</v>
      </c>
    </row>
    <row r="18" spans="1:19" x14ac:dyDescent="0.25">
      <c r="A18" s="3" t="s">
        <v>9</v>
      </c>
      <c r="B18" s="3" t="s">
        <v>16</v>
      </c>
      <c r="C18" s="3">
        <v>887</v>
      </c>
      <c r="D18" s="3">
        <v>6</v>
      </c>
      <c r="E18" s="3">
        <v>2017</v>
      </c>
      <c r="F18" s="4">
        <v>729089</v>
      </c>
      <c r="G18" s="4">
        <v>1782.1</v>
      </c>
      <c r="H18" s="4">
        <v>401.5</v>
      </c>
      <c r="I18" s="4">
        <v>7292449</v>
      </c>
      <c r="J18" s="5">
        <f t="shared" si="0"/>
        <v>0.48875213251405664</v>
      </c>
      <c r="K18" s="5">
        <f t="shared" si="1"/>
        <v>0.11011390000807685</v>
      </c>
      <c r="L18" s="3">
        <v>183</v>
      </c>
      <c r="M18" s="10">
        <f t="shared" si="2"/>
        <v>0.45480512513411681</v>
      </c>
      <c r="N18" s="3">
        <v>2300</v>
      </c>
      <c r="O18" s="3">
        <f t="shared" si="3"/>
        <v>20148000</v>
      </c>
      <c r="P18" s="4">
        <f t="shared" si="4"/>
        <v>4923.6889829466063</v>
      </c>
      <c r="Q18" s="5">
        <f>((P8+P9+P10+P11+P12+P13+P14+P15+P16+P17+P18)*2000)/(O8+O9+O10+O11+O12+O13+O14+O15+O16+O17+O18)</f>
        <v>0.28051501522414718</v>
      </c>
      <c r="R18" s="4">
        <f t="shared" si="5"/>
        <v>1109.2874286813662</v>
      </c>
      <c r="S18" s="5">
        <f>((R8+R9+R10+R11+R12+R13+R14+R15+R16+R17+R18)*2000)/(O8+O9+O10+O11+O12+O13+O14+O15+O16+O17+O18)</f>
        <v>0.11611641824696232</v>
      </c>
    </row>
    <row r="19" spans="1:19" x14ac:dyDescent="0.25">
      <c r="A19" s="3" t="s">
        <v>9</v>
      </c>
      <c r="B19" s="3" t="s">
        <v>13</v>
      </c>
      <c r="C19" s="3">
        <v>6017</v>
      </c>
      <c r="D19" s="3">
        <v>1</v>
      </c>
      <c r="E19" s="3">
        <v>2017</v>
      </c>
      <c r="F19" s="4">
        <v>3546555</v>
      </c>
      <c r="G19" s="4">
        <v>4873.3</v>
      </c>
      <c r="H19" s="4">
        <v>1538.2</v>
      </c>
      <c r="I19" s="4">
        <v>33298298</v>
      </c>
      <c r="J19" s="5">
        <f t="shared" si="0"/>
        <v>0.29270565120175213</v>
      </c>
      <c r="K19" s="5">
        <f t="shared" si="1"/>
        <v>9.2389106494271872E-2</v>
      </c>
      <c r="L19" s="3">
        <v>617</v>
      </c>
      <c r="M19" s="10">
        <f t="shared" si="2"/>
        <v>0.65617159920960899</v>
      </c>
      <c r="N19" s="3">
        <v>7449</v>
      </c>
      <c r="O19" s="3">
        <f t="shared" si="3"/>
        <v>65253240</v>
      </c>
      <c r="P19" s="4">
        <f t="shared" si="4"/>
        <v>9549.9960536121089</v>
      </c>
      <c r="Q19" s="5">
        <f>((P8+P9+P10+P11+P12+P13+P14+P15+P16+P17+P18+P19)*2000)/(O8+O9+O10+O11+O12+O13+O14+O15+O16+O17+O18+O19)</f>
        <v>0.28262609385711657</v>
      </c>
      <c r="R19" s="4">
        <f t="shared" si="5"/>
        <v>3014.3442697281403</v>
      </c>
      <c r="S19" s="5">
        <f>((R8+R9+R10+R11+R12+R13+R14+R15+R16+R17+R18+R19)*2000)/(O8+O9+O10+O11+O12+O13+O14+O15+O16+O17+O18+O19)</f>
        <v>0.11200750867481792</v>
      </c>
    </row>
    <row r="20" spans="1:19" x14ac:dyDescent="0.25">
      <c r="A20" s="3"/>
      <c r="B20" s="3"/>
      <c r="C20" s="3"/>
      <c r="D20" s="3"/>
      <c r="E20" s="3"/>
      <c r="F20" s="4">
        <f>SUM(F2:F19)</f>
        <v>32554775</v>
      </c>
      <c r="G20" s="4">
        <f>SUM(G2:G19)</f>
        <v>30578.1</v>
      </c>
      <c r="H20" s="4">
        <f>SUM(H2:H19)</f>
        <v>15900.1</v>
      </c>
      <c r="I20" s="4">
        <f>SUM(I2:I19)</f>
        <v>314776210</v>
      </c>
      <c r="J20" s="5">
        <f>(G20*2000)/I20</f>
        <v>0.19428469514897584</v>
      </c>
      <c r="K20" s="5">
        <f>(H20*2000)/I20</f>
        <v>0.10102478837266642</v>
      </c>
      <c r="L20" s="3">
        <f>SUM(L2:L19)</f>
        <v>6496</v>
      </c>
      <c r="M20" s="10">
        <f t="shared" si="2"/>
        <v>0.57209028879029178</v>
      </c>
      <c r="N20" s="3"/>
      <c r="O20" s="3"/>
      <c r="P20" s="3"/>
      <c r="Q20" s="3"/>
      <c r="R20" s="4"/>
      <c r="S20" s="3"/>
    </row>
    <row r="21" spans="1:19" x14ac:dyDescent="0.25">
      <c r="A21" s="6"/>
      <c r="B21" s="6"/>
      <c r="C21" s="6"/>
      <c r="D21" s="6"/>
      <c r="E21" s="6"/>
      <c r="F21" s="7"/>
      <c r="G21" s="7"/>
      <c r="H21" s="7"/>
      <c r="I21" s="7"/>
      <c r="J21" s="8"/>
      <c r="K21" s="8"/>
    </row>
    <row r="22" spans="1:19" x14ac:dyDescent="0.25">
      <c r="A22" s="16"/>
      <c r="B22" s="17"/>
      <c r="C22" s="17"/>
      <c r="D22" s="17"/>
      <c r="E22" s="17"/>
      <c r="F22" s="18"/>
      <c r="G22" s="11" t="s">
        <v>20</v>
      </c>
      <c r="H22" s="11" t="s">
        <v>20</v>
      </c>
      <c r="I22" s="11" t="s">
        <v>21</v>
      </c>
      <c r="J22" s="11" t="s">
        <v>22</v>
      </c>
      <c r="K22" s="3"/>
    </row>
    <row r="23" spans="1:19" x14ac:dyDescent="0.25">
      <c r="A23" s="13" t="s">
        <v>47</v>
      </c>
      <c r="B23" s="14"/>
      <c r="C23" s="14"/>
      <c r="D23" s="14"/>
      <c r="E23" s="14"/>
      <c r="F23" s="15"/>
      <c r="G23" s="4">
        <f>SUM(G2:G7)</f>
        <v>8830.2999999999993</v>
      </c>
      <c r="H23" s="3"/>
      <c r="I23" s="4">
        <f>SUM(I2:I7)</f>
        <v>128487546</v>
      </c>
      <c r="J23" s="12">
        <f>(G23*2000)/I23</f>
        <v>0.13744989728420839</v>
      </c>
      <c r="K23" s="3" t="s">
        <v>23</v>
      </c>
    </row>
    <row r="24" spans="1:19" x14ac:dyDescent="0.25">
      <c r="A24" s="16" t="s">
        <v>48</v>
      </c>
      <c r="B24" s="17"/>
      <c r="C24" s="17"/>
      <c r="D24" s="17"/>
      <c r="E24" s="17"/>
      <c r="F24" s="18"/>
      <c r="G24" s="4">
        <f>G23-(G2+G4)</f>
        <v>7325.7999999999993</v>
      </c>
      <c r="H24" s="3"/>
      <c r="I24" s="4">
        <f>I23-(I2+I4)</f>
        <v>89662883</v>
      </c>
      <c r="J24" s="12">
        <f>(G24*2000)/I24</f>
        <v>0.16340763881081091</v>
      </c>
      <c r="K24" s="3" t="s">
        <v>24</v>
      </c>
    </row>
    <row r="25" spans="1:19" x14ac:dyDescent="0.25">
      <c r="A25" s="16" t="s">
        <v>49</v>
      </c>
      <c r="B25" s="17"/>
      <c r="C25" s="17"/>
      <c r="D25" s="17"/>
      <c r="E25" s="17"/>
      <c r="F25" s="18"/>
      <c r="G25" s="3"/>
      <c r="H25" s="4">
        <f>SUM(H2:H7)</f>
        <v>5829</v>
      </c>
      <c r="I25" s="4">
        <f>SUM(I2:I7)</f>
        <v>128487546</v>
      </c>
      <c r="J25" s="12">
        <f>(H25*2000)/I25</f>
        <v>9.0732529049936089E-2</v>
      </c>
      <c r="K25" s="3" t="s">
        <v>25</v>
      </c>
    </row>
    <row r="26" spans="1:19" x14ac:dyDescent="0.25">
      <c r="A26" s="16" t="s">
        <v>50</v>
      </c>
      <c r="B26" s="17"/>
      <c r="C26" s="17"/>
      <c r="D26" s="17"/>
      <c r="E26" s="17"/>
      <c r="F26" s="18"/>
      <c r="G26" s="3"/>
      <c r="H26" s="4">
        <f>H25-(H2+H4)</f>
        <v>4236.1000000000004</v>
      </c>
      <c r="I26" s="4">
        <f>I25-(I2+I4)</f>
        <v>89662883</v>
      </c>
      <c r="J26" s="12">
        <f>(H26*2000)/I26</f>
        <v>9.4489489034163668E-2</v>
      </c>
      <c r="K26" s="3" t="s">
        <v>26</v>
      </c>
    </row>
    <row r="27" spans="1:19" x14ac:dyDescent="0.25">
      <c r="A27" s="16" t="s">
        <v>51</v>
      </c>
      <c r="B27" s="17"/>
      <c r="C27" s="17"/>
      <c r="D27" s="17"/>
      <c r="E27" s="17"/>
      <c r="F27" s="18"/>
      <c r="G27" s="4">
        <f>SUM(G8:G19)</f>
        <v>21747.8</v>
      </c>
      <c r="H27" s="3"/>
      <c r="I27" s="4">
        <f>SUM(I8:I19)</f>
        <v>186288664</v>
      </c>
      <c r="J27" s="12">
        <f>(G27*2000)/I27</f>
        <v>0.2334849532229186</v>
      </c>
      <c r="K27" s="3" t="s">
        <v>29</v>
      </c>
    </row>
    <row r="28" spans="1:19" x14ac:dyDescent="0.25">
      <c r="A28" s="16" t="s">
        <v>52</v>
      </c>
      <c r="B28" s="17"/>
      <c r="C28" s="17"/>
      <c r="D28" s="17"/>
      <c r="E28" s="17"/>
      <c r="F28" s="18"/>
      <c r="G28" s="3"/>
      <c r="H28" s="4">
        <f>SUM(H8:H19)</f>
        <v>10071.1</v>
      </c>
      <c r="I28" s="4">
        <f>SUM(I8:I19)</f>
        <v>186288664</v>
      </c>
      <c r="J28" s="12">
        <f>(H28*2000)/I28</f>
        <v>0.10812359468099465</v>
      </c>
      <c r="K28" s="3" t="s">
        <v>30</v>
      </c>
    </row>
    <row r="29" spans="1:19" x14ac:dyDescent="0.25">
      <c r="A29" s="16" t="s">
        <v>41</v>
      </c>
      <c r="B29" s="17"/>
      <c r="C29" s="17"/>
      <c r="D29" s="17"/>
      <c r="E29" s="17"/>
      <c r="F29" s="18"/>
      <c r="G29" s="3"/>
      <c r="H29" s="4">
        <f>SUM(P2:P7)</f>
        <v>15325.14910679328</v>
      </c>
      <c r="I29" s="3"/>
      <c r="J29" s="3"/>
      <c r="K29" s="3" t="s">
        <v>34</v>
      </c>
    </row>
    <row r="30" spans="1:19" x14ac:dyDescent="0.25">
      <c r="A30" s="16" t="s">
        <v>42</v>
      </c>
      <c r="B30" s="17"/>
      <c r="C30" s="17"/>
      <c r="D30" s="17"/>
      <c r="E30" s="17"/>
      <c r="F30" s="18"/>
      <c r="G30" s="3"/>
      <c r="H30" s="4">
        <f>SUM(R2:R7)</f>
        <v>11068.506937271857</v>
      </c>
      <c r="I30" s="3"/>
      <c r="J30" s="3"/>
      <c r="K30" s="3" t="s">
        <v>43</v>
      </c>
    </row>
    <row r="31" spans="1:19" x14ac:dyDescent="0.25">
      <c r="A31" s="16" t="s">
        <v>40</v>
      </c>
      <c r="B31" s="17"/>
      <c r="C31" s="17"/>
      <c r="D31" s="17"/>
      <c r="E31" s="17"/>
      <c r="F31" s="18"/>
      <c r="G31" s="3"/>
      <c r="H31" s="4">
        <f>SUM(R8:R19)</f>
        <v>21102.853077135143</v>
      </c>
      <c r="I31" s="3"/>
      <c r="J31" s="3"/>
      <c r="K31" s="3" t="s">
        <v>39</v>
      </c>
    </row>
    <row r="32" spans="1:19" x14ac:dyDescent="0.25">
      <c r="A32" s="16" t="s">
        <v>45</v>
      </c>
      <c r="B32" s="17"/>
      <c r="C32" s="17"/>
      <c r="D32" s="17"/>
      <c r="E32" s="17"/>
      <c r="F32" s="18"/>
      <c r="G32" s="3"/>
      <c r="H32" s="4">
        <f>G20-(G2+G4)</f>
        <v>29073.599999999999</v>
      </c>
      <c r="I32" s="4">
        <f>I20-(I2+I4)</f>
        <v>275951547</v>
      </c>
      <c r="J32" s="5">
        <f>(H32*2000)/I32</f>
        <v>0.21071525284835602</v>
      </c>
      <c r="K32" s="3" t="s">
        <v>38</v>
      </c>
    </row>
    <row r="33" spans="1:17" x14ac:dyDescent="0.25">
      <c r="A33" s="13" t="s">
        <v>46</v>
      </c>
      <c r="B33" s="14"/>
      <c r="C33" s="14"/>
      <c r="D33" s="14"/>
      <c r="E33" s="14"/>
      <c r="F33" s="15"/>
      <c r="G33" s="3"/>
      <c r="H33" s="4">
        <f>H20-(H2+H4)</f>
        <v>14307.2</v>
      </c>
      <c r="I33" s="4">
        <f>I20-(I2+I4)</f>
        <v>275951547</v>
      </c>
      <c r="J33" s="5">
        <f>(H33*2000)/I33</f>
        <v>0.10369356617522424</v>
      </c>
      <c r="K33" s="3" t="s">
        <v>37</v>
      </c>
    </row>
    <row r="34" spans="1:17" x14ac:dyDescent="0.25">
      <c r="A34" s="6"/>
      <c r="B34" s="6"/>
      <c r="C34" s="6"/>
      <c r="D34" s="6"/>
      <c r="E34" s="6"/>
      <c r="F34" s="6"/>
      <c r="G34" s="6"/>
      <c r="H34" s="7"/>
      <c r="I34" s="7"/>
      <c r="J34" s="8"/>
      <c r="K34" s="6"/>
    </row>
    <row r="35" spans="1:17" x14ac:dyDescent="0.25">
      <c r="A35" s="6"/>
      <c r="B35" s="6"/>
      <c r="C35" s="6"/>
      <c r="D35" s="6"/>
      <c r="E35" s="6"/>
      <c r="F35" s="6"/>
      <c r="G35" s="6"/>
      <c r="H35" s="7"/>
      <c r="I35" s="7"/>
      <c r="J35" s="8"/>
      <c r="K35" s="6"/>
    </row>
    <row r="36" spans="1:17" x14ac:dyDescent="0.25">
      <c r="H36" s="1"/>
    </row>
    <row r="37" spans="1:17" x14ac:dyDescent="0.25">
      <c r="A37" t="s">
        <v>44</v>
      </c>
      <c r="H37" s="1"/>
    </row>
    <row r="38" spans="1:17" ht="60" x14ac:dyDescent="0.25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2" t="s">
        <v>18</v>
      </c>
      <c r="K38" s="2" t="s">
        <v>19</v>
      </c>
      <c r="L38" s="9" t="s">
        <v>28</v>
      </c>
      <c r="M38" s="9" t="s">
        <v>27</v>
      </c>
      <c r="N38" s="9" t="s">
        <v>31</v>
      </c>
      <c r="O38" s="9" t="s">
        <v>32</v>
      </c>
      <c r="P38" s="9" t="s">
        <v>33</v>
      </c>
      <c r="Q38" s="9" t="s">
        <v>35</v>
      </c>
    </row>
    <row r="39" spans="1:17" x14ac:dyDescent="0.25">
      <c r="A39" s="3" t="s">
        <v>9</v>
      </c>
      <c r="B39" s="3" t="s">
        <v>10</v>
      </c>
      <c r="C39" s="3">
        <v>861</v>
      </c>
      <c r="D39" s="3">
        <v>2</v>
      </c>
      <c r="E39" s="3">
        <v>2017</v>
      </c>
      <c r="F39" s="4">
        <v>3960975</v>
      </c>
      <c r="G39" s="4">
        <v>29.1</v>
      </c>
      <c r="H39" s="4">
        <v>1782.6</v>
      </c>
      <c r="I39" s="4">
        <v>39101271</v>
      </c>
      <c r="J39" s="5">
        <f t="shared" ref="J39:J47" si="6">(G39*2000)/I39</f>
        <v>1.4884426646898511E-3</v>
      </c>
      <c r="K39" s="5">
        <f t="shared" ref="K39:K47" si="7">(H39*2000)/I39</f>
        <v>9.1178621789557684E-2</v>
      </c>
      <c r="L39" s="3">
        <v>617</v>
      </c>
      <c r="M39" s="10">
        <f t="shared" ref="M39:M47" si="8">F39/(L39*8760)</f>
        <v>0.73284618458737594</v>
      </c>
      <c r="N39" s="3">
        <v>5544</v>
      </c>
      <c r="O39" s="3">
        <f t="shared" ref="O39:O46" si="9">N39*8760</f>
        <v>48565440</v>
      </c>
      <c r="P39" s="4">
        <f t="shared" ref="P39:P47" si="10">(J39*O39)/2000</f>
        <v>36.143436462717538</v>
      </c>
      <c r="Q39" s="5">
        <f>(P39*2000)/O39</f>
        <v>1.4884426646898509E-3</v>
      </c>
    </row>
    <row r="40" spans="1:17" x14ac:dyDescent="0.25">
      <c r="A40" s="3" t="s">
        <v>9</v>
      </c>
      <c r="B40" s="3" t="s">
        <v>10</v>
      </c>
      <c r="C40" s="3">
        <v>861</v>
      </c>
      <c r="D40" s="3">
        <v>1</v>
      </c>
      <c r="E40" s="3">
        <v>2017</v>
      </c>
      <c r="F40" s="4">
        <v>2149649</v>
      </c>
      <c r="G40" s="4">
        <v>18.8</v>
      </c>
      <c r="H40" s="4">
        <v>698.8</v>
      </c>
      <c r="I40" s="4">
        <v>19939412</v>
      </c>
      <c r="J40" s="5">
        <f t="shared" si="6"/>
        <v>1.8857125776828325E-3</v>
      </c>
      <c r="K40" s="5">
        <f t="shared" si="7"/>
        <v>7.0092337727912943E-2</v>
      </c>
      <c r="L40" s="3">
        <v>389</v>
      </c>
      <c r="M40" s="10">
        <f t="shared" si="8"/>
        <v>0.63083218884623959</v>
      </c>
      <c r="N40" s="3">
        <v>3282</v>
      </c>
      <c r="O40" s="3">
        <f t="shared" si="9"/>
        <v>28750320</v>
      </c>
      <c r="P40" s="4">
        <f t="shared" si="10"/>
        <v>27.107420018203147</v>
      </c>
      <c r="Q40" s="5">
        <f>((P39+P40)*2000)/(O39+O40)</f>
        <v>1.6361698179238149E-3</v>
      </c>
    </row>
    <row r="41" spans="1:17" x14ac:dyDescent="0.25">
      <c r="A41" s="3" t="s">
        <v>9</v>
      </c>
      <c r="B41" s="3" t="s">
        <v>11</v>
      </c>
      <c r="C41" s="3">
        <v>6016</v>
      </c>
      <c r="D41" s="3">
        <v>1</v>
      </c>
      <c r="E41" s="3">
        <v>2017</v>
      </c>
      <c r="F41" s="4">
        <v>2166840</v>
      </c>
      <c r="G41" s="4">
        <v>24.9</v>
      </c>
      <c r="H41" s="4">
        <v>1478.2</v>
      </c>
      <c r="I41" s="4">
        <v>19985699</v>
      </c>
      <c r="J41" s="5">
        <f t="shared" si="6"/>
        <v>2.4917817485392928E-3</v>
      </c>
      <c r="K41" s="5">
        <f t="shared" si="7"/>
        <v>0.14792577432493104</v>
      </c>
      <c r="L41" s="3">
        <v>441</v>
      </c>
      <c r="M41" s="10">
        <f t="shared" si="8"/>
        <v>0.56089833193551397</v>
      </c>
      <c r="N41" s="3">
        <v>5025</v>
      </c>
      <c r="O41" s="3">
        <f t="shared" si="9"/>
        <v>44019000</v>
      </c>
      <c r="P41" s="4">
        <f t="shared" si="10"/>
        <v>54.842870394475568</v>
      </c>
      <c r="Q41" s="5">
        <f>((P39+P40+P41)*2000)/(O39+O40+O41)</f>
        <v>1.9465770052274592E-3</v>
      </c>
    </row>
    <row r="42" spans="1:17" x14ac:dyDescent="0.25">
      <c r="A42" s="3" t="s">
        <v>9</v>
      </c>
      <c r="B42" s="3" t="s">
        <v>13</v>
      </c>
      <c r="C42" s="3">
        <v>6017</v>
      </c>
      <c r="D42" s="3">
        <v>1</v>
      </c>
      <c r="E42" s="3">
        <v>2017</v>
      </c>
      <c r="F42" s="4">
        <v>3546555</v>
      </c>
      <c r="G42" s="4">
        <v>4873.3</v>
      </c>
      <c r="H42" s="4">
        <v>1538.2</v>
      </c>
      <c r="I42" s="4">
        <v>33298298</v>
      </c>
      <c r="J42" s="5">
        <f t="shared" si="6"/>
        <v>0.29270565120175213</v>
      </c>
      <c r="K42" s="5">
        <f t="shared" si="7"/>
        <v>9.2389106494271872E-2</v>
      </c>
      <c r="L42" s="3">
        <v>617</v>
      </c>
      <c r="M42" s="10">
        <f t="shared" si="8"/>
        <v>0.65617159920960899</v>
      </c>
      <c r="N42" s="3">
        <v>7449</v>
      </c>
      <c r="O42" s="3">
        <f t="shared" si="9"/>
        <v>65253240</v>
      </c>
      <c r="P42" s="4">
        <f t="shared" si="10"/>
        <v>9549.9960536121089</v>
      </c>
      <c r="Q42" s="5">
        <f>((P39+P40+P41+P42)*2000)/(O39+O40+O41+O42)</f>
        <v>0.10363034900944869</v>
      </c>
    </row>
    <row r="43" spans="1:17" x14ac:dyDescent="0.25">
      <c r="A43" s="3" t="s">
        <v>9</v>
      </c>
      <c r="B43" s="3" t="s">
        <v>17</v>
      </c>
      <c r="C43" s="3">
        <v>856</v>
      </c>
      <c r="D43" s="3">
        <v>2</v>
      </c>
      <c r="E43" s="3">
        <v>2017</v>
      </c>
      <c r="F43" s="4">
        <v>1262936</v>
      </c>
      <c r="G43" s="4">
        <v>2726</v>
      </c>
      <c r="H43" s="4">
        <v>1318.4</v>
      </c>
      <c r="I43" s="4">
        <v>13212705</v>
      </c>
      <c r="J43" s="5">
        <f t="shared" si="6"/>
        <v>0.41263314362955961</v>
      </c>
      <c r="K43" s="5">
        <f t="shared" si="7"/>
        <v>0.19956549396963</v>
      </c>
      <c r="L43" s="3">
        <v>281</v>
      </c>
      <c r="M43" s="10">
        <f t="shared" si="8"/>
        <v>0.5130632606964689</v>
      </c>
      <c r="N43" s="3">
        <v>3321</v>
      </c>
      <c r="O43" s="3">
        <f t="shared" si="9"/>
        <v>29091960</v>
      </c>
      <c r="P43" s="4">
        <f t="shared" si="10"/>
        <v>6002.1534545727018</v>
      </c>
      <c r="Q43" s="5">
        <f>((P39+P40+P41+P42+P43)*2000)/(O39+O40+O41+O42+O43)</f>
        <v>0.14531014596868627</v>
      </c>
    </row>
    <row r="44" spans="1:17" x14ac:dyDescent="0.25">
      <c r="A44" s="3" t="s">
        <v>9</v>
      </c>
      <c r="B44" s="3" t="s">
        <v>17</v>
      </c>
      <c r="C44" s="3">
        <v>856</v>
      </c>
      <c r="D44" s="3">
        <v>3</v>
      </c>
      <c r="E44" s="3">
        <v>2017</v>
      </c>
      <c r="F44" s="4">
        <v>2046863</v>
      </c>
      <c r="G44" s="4">
        <v>3665.5</v>
      </c>
      <c r="H44" s="4">
        <v>787.4</v>
      </c>
      <c r="I44" s="4">
        <v>17698112</v>
      </c>
      <c r="J44" s="5">
        <f t="shared" si="6"/>
        <v>0.41422497495778082</v>
      </c>
      <c r="K44" s="5">
        <f t="shared" si="7"/>
        <v>8.898124274498885E-2</v>
      </c>
      <c r="L44" s="3">
        <v>364</v>
      </c>
      <c r="M44" s="10">
        <f t="shared" si="8"/>
        <v>0.64192351598173514</v>
      </c>
      <c r="N44" s="3">
        <v>4594</v>
      </c>
      <c r="O44" s="3">
        <f t="shared" si="9"/>
        <v>40243440</v>
      </c>
      <c r="P44" s="4">
        <f t="shared" si="10"/>
        <v>8334.9189631074787</v>
      </c>
      <c r="Q44" s="5">
        <f>((P39+P40+P41+P42+P43+P44)*2000)/(O39+O40+O41+O42+O43+O44)</f>
        <v>0.18759646205206468</v>
      </c>
    </row>
    <row r="45" spans="1:17" x14ac:dyDescent="0.25">
      <c r="A45" s="3" t="s">
        <v>9</v>
      </c>
      <c r="B45" s="3" t="s">
        <v>16</v>
      </c>
      <c r="C45" s="3">
        <v>887</v>
      </c>
      <c r="D45" s="3">
        <v>1</v>
      </c>
      <c r="E45" s="3">
        <v>2017</v>
      </c>
      <c r="F45" s="4">
        <v>875026</v>
      </c>
      <c r="G45" s="4">
        <v>2157.6999999999998</v>
      </c>
      <c r="H45" s="4">
        <v>521.6</v>
      </c>
      <c r="I45" s="4">
        <v>8983253</v>
      </c>
      <c r="J45" s="5">
        <f t="shared" si="6"/>
        <v>0.4803827744804694</v>
      </c>
      <c r="K45" s="5">
        <f t="shared" si="7"/>
        <v>0.11612719802058341</v>
      </c>
      <c r="L45" s="3">
        <v>183</v>
      </c>
      <c r="M45" s="10">
        <f t="shared" si="8"/>
        <v>0.54584050702397879</v>
      </c>
      <c r="N45" s="3">
        <v>2300</v>
      </c>
      <c r="O45" s="3">
        <f t="shared" si="9"/>
        <v>20148000</v>
      </c>
      <c r="P45" s="4">
        <f t="shared" si="10"/>
        <v>4839.3760701162491</v>
      </c>
      <c r="Q45" s="5">
        <f>((P39+P40+P41+P42+P43+P44+P45)*2000)/(O39+O40+O41+O42+O43+O44+O45)</f>
        <v>0.20896433508348883</v>
      </c>
    </row>
    <row r="46" spans="1:17" x14ac:dyDescent="0.25">
      <c r="A46" s="3" t="s">
        <v>9</v>
      </c>
      <c r="B46" s="3" t="s">
        <v>16</v>
      </c>
      <c r="C46" s="3">
        <v>887</v>
      </c>
      <c r="D46" s="3">
        <v>2</v>
      </c>
      <c r="E46" s="3">
        <v>2017</v>
      </c>
      <c r="F46" s="4">
        <v>801348</v>
      </c>
      <c r="G46" s="4">
        <v>1955.5</v>
      </c>
      <c r="H46" s="4">
        <v>487.4</v>
      </c>
      <c r="I46" s="4">
        <v>8140886</v>
      </c>
      <c r="J46" s="5">
        <f t="shared" si="6"/>
        <v>0.48041453964593045</v>
      </c>
      <c r="K46" s="5">
        <f t="shared" si="7"/>
        <v>0.11974126649114114</v>
      </c>
      <c r="L46" s="3">
        <v>183</v>
      </c>
      <c r="M46" s="10">
        <f t="shared" si="8"/>
        <v>0.49988023055617936</v>
      </c>
      <c r="N46" s="3">
        <v>2300</v>
      </c>
      <c r="O46" s="3">
        <f t="shared" si="9"/>
        <v>20148000</v>
      </c>
      <c r="P46" s="4">
        <f t="shared" si="10"/>
        <v>4839.6960723931033</v>
      </c>
      <c r="Q46" s="5">
        <f>((P39+QP4832+P41+P42+P43+P44+P45+P46)*2000)/(O39+O40+O41+O42+O43+O44+O45+O46)</f>
        <v>0.22724458236468534</v>
      </c>
    </row>
    <row r="47" spans="1:17" x14ac:dyDescent="0.25">
      <c r="A47" s="3" t="s">
        <v>9</v>
      </c>
      <c r="B47" s="3" t="s">
        <v>16</v>
      </c>
      <c r="C47" s="3">
        <v>887</v>
      </c>
      <c r="D47" s="3">
        <v>4</v>
      </c>
      <c r="E47" s="3">
        <v>2017</v>
      </c>
      <c r="F47" s="4">
        <v>530810</v>
      </c>
      <c r="G47" s="4">
        <v>1265.5</v>
      </c>
      <c r="H47" s="4">
        <v>304.10000000000002</v>
      </c>
      <c r="I47" s="4">
        <v>5244525</v>
      </c>
      <c r="J47" s="5">
        <f t="shared" si="6"/>
        <v>0.48259851940833537</v>
      </c>
      <c r="K47" s="5">
        <f t="shared" si="7"/>
        <v>0.1159685576863491</v>
      </c>
      <c r="L47" s="3">
        <v>183</v>
      </c>
      <c r="M47" s="10">
        <f t="shared" si="8"/>
        <v>0.33111884622102455</v>
      </c>
      <c r="N47" s="3">
        <v>2300</v>
      </c>
      <c r="O47" s="3">
        <v>8592985</v>
      </c>
      <c r="P47" s="4">
        <f t="shared" si="10"/>
        <v>2073.4809191490176</v>
      </c>
      <c r="Q47" s="5">
        <f>((P39+QP4832+P41+P42+P43+P44+P45+P46+P47)*2000)/(O39+O40+O41+O42+O43+O44+O45+O46+O47)</f>
        <v>0.23444328116659599</v>
      </c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>
        <f>SUM(P39:P47)</f>
        <v>35757.715259826058</v>
      </c>
      <c r="Q48" s="3"/>
    </row>
    <row r="50" spans="1:16" x14ac:dyDescent="0.25">
      <c r="A50" s="23" t="s">
        <v>56</v>
      </c>
      <c r="P50" s="24">
        <f>H29+P48</f>
        <v>51082.864366619338</v>
      </c>
    </row>
  </sheetData>
  <pageMargins left="0.25" right="0.25" top="0.25" bottom="0.25" header="0" footer="0"/>
  <pageSetup paperSize="5" orientation="landscape" r:id="rId1"/>
  <ignoredErrors>
    <ignoredError sqref="G23 G27 H25:I25 H28:I28 I23 I27" formulaRange="1"/>
    <ignoredError sqref="J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2017-12-11T21:23:48Z</dcterms:created>
  <dcterms:modified xsi:type="dcterms:W3CDTF">2018-04-02T21:11:39Z</dcterms:modified>
</cp:coreProperties>
</file>